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OneDrive\VECTURA\Zakázky\Martin Mojžíš\599-20-DSP(PDPS) Realizace chodníku, Poběžovice u Holic\__Rozpočet\"/>
    </mc:Choice>
  </mc:AlternateContent>
  <bookViews>
    <workbookView xWindow="0" yWindow="0" windowWidth="0" windowHeight="0"/>
  </bookViews>
  <sheets>
    <sheet name="Rekapitulace stavby" sheetId="1" r:id="rId1"/>
    <sheet name="21040 - Oprava střechy s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'21040 - Oprava střechy st...'!$C$125:$L$218</definedName>
    <definedName name="_xlnm.Print_Area" localSheetId="1">'21040 - Oprava střechy st...'!$C$4:$K$76,'21040 - Oprava střechy st...'!$C$82:$K$109,'21040 - Oprava střechy st...'!$C$115:$K$218</definedName>
    <definedName name="_xlnm.Print_Titles" localSheetId="1">'21040 - Oprava střechy st...'!$125:$125</definedName>
  </definedNames>
  <calcPr/>
</workbook>
</file>

<file path=xl/calcChain.xml><?xml version="1.0" encoding="utf-8"?>
<calcChain xmlns="http://schemas.openxmlformats.org/spreadsheetml/2006/main">
  <c i="2" l="1" r="K37"/>
  <c r="K36"/>
  <c i="1" r="BA95"/>
  <c i="2" r="K35"/>
  <c i="1" r="AZ95"/>
  <c i="2" r="BI218"/>
  <c r="BH218"/>
  <c r="BG218"/>
  <c r="BF218"/>
  <c r="X218"/>
  <c r="X217"/>
  <c r="X216"/>
  <c r="V218"/>
  <c r="V217"/>
  <c r="V216"/>
  <c r="T218"/>
  <c r="T217"/>
  <c r="T216"/>
  <c r="P218"/>
  <c r="BI215"/>
  <c r="BH215"/>
  <c r="BG215"/>
  <c r="BF215"/>
  <c r="X215"/>
  <c r="V215"/>
  <c r="T215"/>
  <c r="P215"/>
  <c r="BI214"/>
  <c r="BH214"/>
  <c r="BG214"/>
  <c r="BF214"/>
  <c r="X214"/>
  <c r="V214"/>
  <c r="T214"/>
  <c r="P214"/>
  <c r="BI213"/>
  <c r="BH213"/>
  <c r="BG213"/>
  <c r="BF213"/>
  <c r="X213"/>
  <c r="V213"/>
  <c r="T213"/>
  <c r="P213"/>
  <c r="BI212"/>
  <c r="BH212"/>
  <c r="BG212"/>
  <c r="BF212"/>
  <c r="X212"/>
  <c r="V212"/>
  <c r="T212"/>
  <c r="P212"/>
  <c r="BI210"/>
  <c r="BH210"/>
  <c r="BG210"/>
  <c r="BF210"/>
  <c r="X210"/>
  <c r="V210"/>
  <c r="T210"/>
  <c r="P210"/>
  <c r="BI209"/>
  <c r="BH209"/>
  <c r="BG209"/>
  <c r="BF209"/>
  <c r="X209"/>
  <c r="V209"/>
  <c r="T209"/>
  <c r="P209"/>
  <c r="BI208"/>
  <c r="BH208"/>
  <c r="BG208"/>
  <c r="BF208"/>
  <c r="X208"/>
  <c r="V208"/>
  <c r="T208"/>
  <c r="P208"/>
  <c r="BI207"/>
  <c r="BH207"/>
  <c r="BG207"/>
  <c r="BF207"/>
  <c r="X207"/>
  <c r="V207"/>
  <c r="T207"/>
  <c r="P207"/>
  <c r="BI206"/>
  <c r="BH206"/>
  <c r="BG206"/>
  <c r="BF206"/>
  <c r="X206"/>
  <c r="V206"/>
  <c r="T206"/>
  <c r="P206"/>
  <c r="BI205"/>
  <c r="BH205"/>
  <c r="BG205"/>
  <c r="BF205"/>
  <c r="X205"/>
  <c r="V205"/>
  <c r="T205"/>
  <c r="P205"/>
  <c r="BI203"/>
  <c r="BH203"/>
  <c r="BG203"/>
  <c r="BF203"/>
  <c r="X203"/>
  <c r="V203"/>
  <c r="T203"/>
  <c r="P203"/>
  <c r="BI202"/>
  <c r="BH202"/>
  <c r="BG202"/>
  <c r="BF202"/>
  <c r="X202"/>
  <c r="V202"/>
  <c r="T202"/>
  <c r="P202"/>
  <c r="BI199"/>
  <c r="BH199"/>
  <c r="BG199"/>
  <c r="BF199"/>
  <c r="X199"/>
  <c r="V199"/>
  <c r="T199"/>
  <c r="P199"/>
  <c r="BI198"/>
  <c r="BH198"/>
  <c r="BG198"/>
  <c r="BF198"/>
  <c r="X198"/>
  <c r="V198"/>
  <c r="T198"/>
  <c r="P198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8"/>
  <c r="BH188"/>
  <c r="BG188"/>
  <c r="BF188"/>
  <c r="X188"/>
  <c r="V188"/>
  <c r="T188"/>
  <c r="P188"/>
  <c r="BI186"/>
  <c r="BH186"/>
  <c r="BG186"/>
  <c r="BF186"/>
  <c r="X186"/>
  <c r="V186"/>
  <c r="T186"/>
  <c r="P186"/>
  <c r="BI184"/>
  <c r="BH184"/>
  <c r="BG184"/>
  <c r="BF184"/>
  <c r="X184"/>
  <c r="V184"/>
  <c r="T184"/>
  <c r="P184"/>
  <c r="BI182"/>
  <c r="BH182"/>
  <c r="BG182"/>
  <c r="BF182"/>
  <c r="X182"/>
  <c r="V182"/>
  <c r="T182"/>
  <c r="P182"/>
  <c r="BI181"/>
  <c r="BH181"/>
  <c r="BG181"/>
  <c r="BF181"/>
  <c r="X181"/>
  <c r="V181"/>
  <c r="T181"/>
  <c r="P181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6"/>
  <c r="BH176"/>
  <c r="BG176"/>
  <c r="BF176"/>
  <c r="X176"/>
  <c r="V176"/>
  <c r="T176"/>
  <c r="P176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4"/>
  <c r="BH164"/>
  <c r="BG164"/>
  <c r="BF164"/>
  <c r="X164"/>
  <c r="V164"/>
  <c r="T164"/>
  <c r="P164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7"/>
  <c r="BH157"/>
  <c r="BG157"/>
  <c r="BF157"/>
  <c r="X157"/>
  <c r="X156"/>
  <c r="V157"/>
  <c r="V156"/>
  <c r="T157"/>
  <c r="T156"/>
  <c r="P157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2"/>
  <c r="BH152"/>
  <c r="BG152"/>
  <c r="BF152"/>
  <c r="X152"/>
  <c r="V152"/>
  <c r="T152"/>
  <c r="P152"/>
  <c r="BI151"/>
  <c r="BH151"/>
  <c r="BG151"/>
  <c r="BF151"/>
  <c r="X151"/>
  <c r="V151"/>
  <c r="T151"/>
  <c r="P151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3"/>
  <c r="BH143"/>
  <c r="BG143"/>
  <c r="BF143"/>
  <c r="X143"/>
  <c r="V143"/>
  <c r="T143"/>
  <c r="P143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8"/>
  <c r="BH138"/>
  <c r="BG138"/>
  <c r="BF138"/>
  <c r="X138"/>
  <c r="V138"/>
  <c r="T138"/>
  <c r="P138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2"/>
  <c r="BH132"/>
  <c r="BG132"/>
  <c r="BF132"/>
  <c r="X132"/>
  <c r="V132"/>
  <c r="T132"/>
  <c r="P132"/>
  <c r="BI131"/>
  <c r="BH131"/>
  <c r="BG131"/>
  <c r="BF131"/>
  <c r="X131"/>
  <c r="V131"/>
  <c r="T131"/>
  <c r="P131"/>
  <c r="BI129"/>
  <c r="BH129"/>
  <c r="BG129"/>
  <c r="BF129"/>
  <c r="X129"/>
  <c r="X128"/>
  <c r="V129"/>
  <c r="V128"/>
  <c r="T129"/>
  <c r="T128"/>
  <c r="P129"/>
  <c r="J123"/>
  <c r="J122"/>
  <c r="F122"/>
  <c r="F120"/>
  <c r="E118"/>
  <c r="J90"/>
  <c r="J89"/>
  <c r="F89"/>
  <c r="F87"/>
  <c r="E85"/>
  <c r="J16"/>
  <c r="E16"/>
  <c r="F90"/>
  <c r="J15"/>
  <c r="J10"/>
  <c r="J120"/>
  <c i="1" r="L90"/>
  <c r="AM90"/>
  <c r="AM89"/>
  <c r="L89"/>
  <c r="AM87"/>
  <c r="L87"/>
  <c r="L85"/>
  <c r="L84"/>
  <c i="2" r="Q218"/>
  <c r="R215"/>
  <c r="R213"/>
  <c r="Q213"/>
  <c r="R212"/>
  <c r="R210"/>
  <c r="Q209"/>
  <c r="Q208"/>
  <c r="R206"/>
  <c r="R203"/>
  <c r="R198"/>
  <c r="Q190"/>
  <c r="R170"/>
  <c r="Q166"/>
  <c r="Q161"/>
  <c r="R149"/>
  <c r="R145"/>
  <c r="Q140"/>
  <c r="Q131"/>
  <c r="R218"/>
  <c r="R214"/>
  <c r="Q206"/>
  <c r="R205"/>
  <c r="R202"/>
  <c r="R199"/>
  <c r="R192"/>
  <c r="R189"/>
  <c r="Q186"/>
  <c r="R182"/>
  <c r="R181"/>
  <c r="Q179"/>
  <c r="Q171"/>
  <c r="Q170"/>
  <c r="R160"/>
  <c r="Q154"/>
  <c r="Q151"/>
  <c r="Q148"/>
  <c r="R138"/>
  <c r="Q132"/>
  <c r="Q215"/>
  <c r="Q214"/>
  <c r="Q212"/>
  <c r="Q207"/>
  <c r="Q203"/>
  <c r="Q202"/>
  <c r="Q199"/>
  <c r="Q193"/>
  <c r="Q192"/>
  <c r="Q189"/>
  <c r="R186"/>
  <c r="R178"/>
  <c r="Q173"/>
  <c r="R152"/>
  <c r="R151"/>
  <c r="R148"/>
  <c r="Q146"/>
  <c r="R141"/>
  <c r="Q134"/>
  <c r="Q210"/>
  <c r="R209"/>
  <c r="R208"/>
  <c r="R207"/>
  <c r="Q205"/>
  <c r="Q198"/>
  <c r="R193"/>
  <c r="R188"/>
  <c r="R184"/>
  <c r="Q174"/>
  <c r="Q168"/>
  <c r="R161"/>
  <c r="Q160"/>
  <c r="R129"/>
  <c i="1" r="AU94"/>
  <c i="2" r="R190"/>
  <c r="Q188"/>
  <c r="Q184"/>
  <c r="Q182"/>
  <c r="Q181"/>
  <c r="R179"/>
  <c r="Q176"/>
  <c r="R174"/>
  <c r="R168"/>
  <c r="R166"/>
  <c r="R164"/>
  <c r="Q157"/>
  <c r="Q149"/>
  <c r="Q145"/>
  <c r="Q143"/>
  <c r="Q141"/>
  <c r="Q138"/>
  <c r="Q136"/>
  <c r="Q178"/>
  <c r="R176"/>
  <c r="R173"/>
  <c r="R171"/>
  <c r="Q164"/>
  <c r="R157"/>
  <c r="R155"/>
  <c r="R154"/>
  <c r="Q152"/>
  <c r="R136"/>
  <c r="R132"/>
  <c r="Q155"/>
  <c r="R143"/>
  <c r="R140"/>
  <c r="R131"/>
  <c r="Q129"/>
  <c r="R146"/>
  <c r="R134"/>
  <c r="K218"/>
  <c r="BE218"/>
  <c r="K208"/>
  <c r="BE208"/>
  <c r="BK203"/>
  <c r="K199"/>
  <c r="BE199"/>
  <c r="BK193"/>
  <c r="BK190"/>
  <c r="BK184"/>
  <c r="BK179"/>
  <c r="K178"/>
  <c r="BE178"/>
  <c r="BK171"/>
  <c r="K157"/>
  <c r="BE157"/>
  <c r="K152"/>
  <c r="BE152"/>
  <c r="BK145"/>
  <c r="K140"/>
  <c r="BE140"/>
  <c r="BK215"/>
  <c r="BK214"/>
  <c r="K213"/>
  <c r="BE213"/>
  <c r="BK212"/>
  <c r="K210"/>
  <c r="BE210"/>
  <c r="BK209"/>
  <c r="K206"/>
  <c r="BE206"/>
  <c r="BK205"/>
  <c r="BK202"/>
  <c r="K168"/>
  <c r="BE168"/>
  <c r="K164"/>
  <c r="BE164"/>
  <c r="BK160"/>
  <c r="BK136"/>
  <c r="BK129"/>
  <c r="BK128"/>
  <c r="K128"/>
  <c r="K96"/>
  <c r="BK207"/>
  <c r="K198"/>
  <c r="BE198"/>
  <c r="K192"/>
  <c r="BE192"/>
  <c r="K189"/>
  <c r="BE189"/>
  <c r="K186"/>
  <c r="BE186"/>
  <c r="K173"/>
  <c r="BE173"/>
  <c r="K155"/>
  <c r="BE155"/>
  <c r="K151"/>
  <c r="BE151"/>
  <c r="K143"/>
  <c r="BE143"/>
  <c r="BK188"/>
  <c r="BK181"/>
  <c r="K174"/>
  <c r="BE174"/>
  <c r="K141"/>
  <c r="BE141"/>
  <c r="K138"/>
  <c r="BE138"/>
  <c r="BK154"/>
  <c r="BK149"/>
  <c r="K148"/>
  <c r="BE148"/>
  <c r="K134"/>
  <c r="BE134"/>
  <c r="BK182"/>
  <c r="BK176"/>
  <c r="BK170"/>
  <c r="K166"/>
  <c r="BE166"/>
  <c r="BK161"/>
  <c r="K146"/>
  <c r="BE146"/>
  <c r="BK131"/>
  <c r="BK132"/>
  <c l="1" r="R135"/>
  <c r="J98"/>
  <c r="T130"/>
  <c r="T127"/>
  <c r="X130"/>
  <c r="X127"/>
  <c r="R130"/>
  <c r="J97"/>
  <c r="T135"/>
  <c r="X135"/>
  <c r="Q135"/>
  <c r="I98"/>
  <c r="V144"/>
  <c r="R144"/>
  <c r="J99"/>
  <c r="R159"/>
  <c r="V180"/>
  <c r="V185"/>
  <c r="Q185"/>
  <c r="I104"/>
  <c r="T191"/>
  <c r="V191"/>
  <c r="X191"/>
  <c r="Q191"/>
  <c r="I105"/>
  <c r="R191"/>
  <c r="J105"/>
  <c r="T204"/>
  <c r="V204"/>
  <c r="X204"/>
  <c r="V130"/>
  <c r="V127"/>
  <c r="V126"/>
  <c r="X144"/>
  <c r="T159"/>
  <c r="Q159"/>
  <c r="T180"/>
  <c r="R180"/>
  <c r="J103"/>
  <c r="Q204"/>
  <c r="I106"/>
  <c r="Q130"/>
  <c r="I97"/>
  <c r="V135"/>
  <c r="T144"/>
  <c r="Q144"/>
  <c r="I99"/>
  <c r="V159"/>
  <c r="V158"/>
  <c r="X159"/>
  <c r="BK180"/>
  <c r="K180"/>
  <c r="K103"/>
  <c r="X180"/>
  <c r="Q180"/>
  <c r="I103"/>
  <c r="T185"/>
  <c r="X185"/>
  <c r="R185"/>
  <c r="J104"/>
  <c r="R204"/>
  <c r="J106"/>
  <c r="J87"/>
  <c r="F123"/>
  <c r="R128"/>
  <c r="Q156"/>
  <c r="I100"/>
  <c r="Q128"/>
  <c r="Q127"/>
  <c r="R156"/>
  <c r="J100"/>
  <c r="Q217"/>
  <c r="Q216"/>
  <c r="I107"/>
  <c r="R217"/>
  <c r="R216"/>
  <c r="J107"/>
  <c r="K34"/>
  <c i="1" r="AY95"/>
  <c i="2" r="K176"/>
  <c r="BE176"/>
  <c r="BK189"/>
  <c r="K179"/>
  <c r="BE179"/>
  <c r="BK210"/>
  <c r="K190"/>
  <c r="BE190"/>
  <c r="K193"/>
  <c r="BE193"/>
  <c r="K131"/>
  <c r="BE131"/>
  <c r="BK168"/>
  <c r="K184"/>
  <c r="BE184"/>
  <c r="K182"/>
  <c r="BE182"/>
  <c r="K170"/>
  <c r="BE170"/>
  <c r="K207"/>
  <c r="BE207"/>
  <c r="F37"/>
  <c i="1" r="BF95"/>
  <c r="BF94"/>
  <c r="W33"/>
  <c i="2" r="F36"/>
  <c i="1" r="BE95"/>
  <c r="BE94"/>
  <c r="BA94"/>
  <c i="2" r="BK157"/>
  <c r="BK156"/>
  <c r="K156"/>
  <c r="K100"/>
  <c r="K160"/>
  <c r="BE160"/>
  <c r="K145"/>
  <c r="BE145"/>
  <c r="BK134"/>
  <c r="BK130"/>
  <c r="K130"/>
  <c r="K97"/>
  <c r="BK152"/>
  <c r="BK198"/>
  <c r="BK213"/>
  <c r="BK206"/>
  <c r="K161"/>
  <c r="BE161"/>
  <c r="BK146"/>
  <c r="BK140"/>
  <c r="K188"/>
  <c r="BE188"/>
  <c r="BK174"/>
  <c r="K203"/>
  <c r="BE203"/>
  <c r="K214"/>
  <c r="BE214"/>
  <c r="F35"/>
  <c i="1" r="BD95"/>
  <c r="BD94"/>
  <c r="W31"/>
  <c i="2" r="BK148"/>
  <c r="BK186"/>
  <c r="K205"/>
  <c r="BE205"/>
  <c r="K181"/>
  <c r="BE181"/>
  <c r="K212"/>
  <c r="BE212"/>
  <c r="F34"/>
  <c i="1" r="BC95"/>
  <c r="BC94"/>
  <c r="AY94"/>
  <c r="AK30"/>
  <c i="2" r="K149"/>
  <c r="BE149"/>
  <c r="K132"/>
  <c r="BE132"/>
  <c r="K171"/>
  <c r="BE171"/>
  <c r="BK151"/>
  <c r="BK138"/>
  <c r="BK192"/>
  <c r="K209"/>
  <c r="BE209"/>
  <c r="K136"/>
  <c r="BE136"/>
  <c r="K215"/>
  <c r="BE215"/>
  <c r="K129"/>
  <c r="BE129"/>
  <c r="BK141"/>
  <c r="BK173"/>
  <c r="BK178"/>
  <c r="BK155"/>
  <c r="BK199"/>
  <c r="BK208"/>
  <c r="BK164"/>
  <c r="BK166"/>
  <c r="BK143"/>
  <c r="K154"/>
  <c r="BE154"/>
  <c r="K202"/>
  <c r="BE202"/>
  <c r="BK218"/>
  <c r="BK217"/>
  <c r="K217"/>
  <c r="K108"/>
  <c l="1" r="R127"/>
  <c r="R126"/>
  <c r="J94"/>
  <c r="K29"/>
  <c i="1" r="AT95"/>
  <c i="2" r="Q158"/>
  <c r="I101"/>
  <c r="T158"/>
  <c r="T126"/>
  <c i="1" r="AW95"/>
  <c i="2" r="R158"/>
  <c r="J101"/>
  <c r="X158"/>
  <c r="X126"/>
  <c r="J96"/>
  <c r="J102"/>
  <c r="I95"/>
  <c r="I96"/>
  <c r="I102"/>
  <c r="J108"/>
  <c r="BK216"/>
  <c r="K216"/>
  <c r="K107"/>
  <c r="I108"/>
  <c r="BK159"/>
  <c r="BK185"/>
  <c r="K185"/>
  <c r="K104"/>
  <c r="BK204"/>
  <c r="K204"/>
  <c r="K106"/>
  <c r="BK135"/>
  <c r="K135"/>
  <c r="K98"/>
  <c r="BK144"/>
  <c r="K144"/>
  <c r="K99"/>
  <c r="BK191"/>
  <c r="K191"/>
  <c r="K105"/>
  <c i="1" r="W32"/>
  <c i="2" r="K33"/>
  <c i="1" r="AX95"/>
  <c r="AV95"/>
  <c r="W30"/>
  <c r="AT94"/>
  <c r="AZ94"/>
  <c i="2" r="F33"/>
  <c i="1" r="BB95"/>
  <c r="BB94"/>
  <c r="W29"/>
  <c r="AW94"/>
  <c i="2" l="1" r="BK158"/>
  <c r="K158"/>
  <c r="K101"/>
  <c r="BK127"/>
  <c r="BK126"/>
  <c r="K126"/>
  <c r="K94"/>
  <c r="Q126"/>
  <c r="I94"/>
  <c r="K28"/>
  <c i="1" r="AS95"/>
  <c i="2" r="J95"/>
  <c r="K159"/>
  <c r="K102"/>
  <c i="1" r="AX94"/>
  <c r="AK29"/>
  <c r="AS94"/>
  <c i="2" l="1" r="K127"/>
  <c r="K95"/>
  <c i="1" r="AV94"/>
  <c i="2" r="K30"/>
  <c i="1" r="AG95"/>
  <c r="AG94"/>
  <c r="AK26"/>
  <c r="AK35"/>
  <c l="1" r="AN95"/>
  <c i="2" r="K39"/>
  <c i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<sst xmlns="http://schemas.openxmlformats.org/spreadsheetml/2006/main">
  <si>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</si>
  <si>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</si>
  <si>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</si>
  <si>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</si>
  <si>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</si>
  <si>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</si>
  <si>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{7ac495de-853f-4ff0-a01e-efd5cc057fa6}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</si>
  <si>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</si>
  <si>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</si>
  <si>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</si>
  <si>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</si>
  <si>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</si>
  <si>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</si>
  <si>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</si>
  <si>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</si>
  <si>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21040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</si>
  <si>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</si>
  <si>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</si>
  <si>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střechy st. p.č. 1497, k.ú. Týnec nad Labem</t>
  </si>
  <si>
    <t>KSO:</t>
  </si>
  <si>
    <t>CC-CZ:</t>
  </si>
  <si>
    <t>Místo:</t>
  </si>
  <si>
    <t>Týnec nad Labem</t>
  </si>
  <si>
    <t>Datum:</t>
  </si>
  <si>
    <t>18. 8. 2021</t>
  </si>
  <si>
    <t>Zadavatel:</t>
  </si>
  <si>
    <t>IČ:</t>
  </si>
  <si>
    <t>Povodí Labe, Hradec Králové, Víta Nejedlého 951</t>
  </si>
  <si>
    <t>DIČ:</t>
  </si>
  <si>
    <t>Uchazeč:</t>
  </si>
  <si>
    <t>Vyplň údaj</t>
  </si>
  <si>
    <t>Projektant:</t>
  </si>
  <si>
    <t>08590338</t>
  </si>
  <si>
    <t>TEC studio s.r.o., 17. listopadu 233, Pardubice</t>
  </si>
  <si>
    <t>CZ 08590338</t>
  </si>
  <si>
    <t>Zpracovatel:</t>
  </si>
  <si>
    <t xml:space="preserve">Bc. Vít Kekula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</si>
  <si>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</si>
  <si>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</si>
  <si>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</si>
  <si>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</si>
  <si>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</si>
  <si>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</si>
  <si>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</si>
  <si>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</si>
  <si>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</si>
  <si>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</si>
  <si>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</si>
  <si>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</si>
  <si>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</si>
  <si>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</si>
  <si>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</si>
  <si>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</si>
  <si>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</si>
  <si>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</si>
  <si>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</si>
  <si>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</si>
  <si>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</si>
  <si>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</si>
  <si>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</si>
  <si>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</si>
  <si>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</si>
  <si>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</si>
  <si>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</si>
  <si>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</si>
  <si>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</si>
  <si>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</si>
  <si>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</si>
  <si>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</si>
  <si>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</si>
  <si>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</si>
  <si>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</si>
  <si>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</si>
  <si>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</si>
  <si>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</si>
  <si>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</si>
  <si>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</si>
  <si>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</si>
  <si>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</si>
  <si>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</si>
  <si>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</si>
  <si>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</si>
  <si>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</si>
  <si>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</si>
  <si>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</si>
  <si>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</si>
  <si>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</si>
  <si>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</si>
  <si>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</si>
  <si>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</si>
  <si>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</si>
  <si>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</si>
  <si>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</si>
  <si>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</si>
  <si>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</si>
  <si>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</si>
  <si>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</si>
  <si>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</si>
  <si>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</si>
  <si>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</si>
  <si>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</si>
  <si>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</si>
  <si>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</si>
  <si>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</si>
  <si>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</si>
  <si>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</si>
  <si>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</si>
  <si>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</si>
  <si>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</si>
  <si>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764 - Konstrukce klempířské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</si>
  <si>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</si>
  <si>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</si>
  <si>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</si>
  <si>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</si>
  <si>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</si>
  <si>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</si>
  <si>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</si>
  <si>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</si>
  <si>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</si>
  <si>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</si>
  <si>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</si>
  <si>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</si>
  <si>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</si>
  <si>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</si>
  <si>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</si>
  <si>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</si>
  <si>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</si>
  <si>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</si>
  <si>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</si>
  <si>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</si>
  <si>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</si>
  <si>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</si>
  <si>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</si>
  <si>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</si>
  <si>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</si>
  <si>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411388621</t>
  </si>
  <si>
    <t>Zabetonování otvorů tl do 150 mm ze suchých směsí pl do 0,25 m2 ve stropech</t>
  </si>
  <si>
    <t>kus</t>
  </si>
  <si>
    <t>-1911151794</t>
  </si>
  <si>
    <t>6</t>
  </si>
  <si>
    <t>Úpravy povrchů, podlahy a osazování výplní</t>
  </si>
  <si>
    <t>621221031</t>
  </si>
  <si>
    <t xml:space="preserve">Montáž kontaktního zateplení vnějších podhledů lepením a mechanickým kotvením desek z  minerální vlny s podélnou orientací tl do 160 mm</t>
  </si>
  <si>
    <t>m2</t>
  </si>
  <si>
    <t>-2118436994</t>
  </si>
  <si>
    <t>3</t>
  </si>
  <si>
    <t>M</t>
  </si>
  <si>
    <t>63152265</t>
  </si>
  <si>
    <t>deska tepelně izolační minerální kontaktních fasád podélné vlákno λ=0,034 tl 40mm</t>
  </si>
  <si>
    <t>8</t>
  </si>
  <si>
    <t>-218108225</t>
  </si>
  <si>
    <t>VV</t>
  </si>
  <si>
    <t>24*1,02 "Přepočtené koeficientem množství</t>
  </si>
  <si>
    <t>622531031</t>
  </si>
  <si>
    <t>Tenkovrstvá silikonová zrnitá omítka tl. 3,0 mm včetně penetrace vnějších stěn</t>
  </si>
  <si>
    <t>1949310684</t>
  </si>
  <si>
    <t>9</t>
  </si>
  <si>
    <t>Ostatní konstrukce a práce, bourání</t>
  </si>
  <si>
    <t>5</t>
  </si>
  <si>
    <t>941111111</t>
  </si>
  <si>
    <t>Montáž lešení řadového trubkového lehkého s podlahami zatížení do 200 kg/m2 š do 0,9 m v do 10 m</t>
  </si>
  <si>
    <t>-1816597766</t>
  </si>
  <si>
    <t>2*(13,5+56,7)*5,5</t>
  </si>
  <si>
    <t>941111211</t>
  </si>
  <si>
    <t>Příplatek k lešení řadovému trubkovému lehkému s podlahami š 0,9 m v 10 m za první a ZKD den použití</t>
  </si>
  <si>
    <t>-432396495</t>
  </si>
  <si>
    <t>772,2*30</t>
  </si>
  <si>
    <t>7</t>
  </si>
  <si>
    <t>941111811</t>
  </si>
  <si>
    <t>Demontáž lešení řadového trubkového lehkého s podlahami zatížení do 200 kg/m2 š do 0,9 m v do 10 m</t>
  </si>
  <si>
    <t>-778831110</t>
  </si>
  <si>
    <t>962032641</t>
  </si>
  <si>
    <t>Bourání zdiva komínového nad střechou z cihel na MC</t>
  </si>
  <si>
    <t>m3</t>
  </si>
  <si>
    <t>68209001</t>
  </si>
  <si>
    <t>1,2*0,5*0,5</t>
  </si>
  <si>
    <t>978015391</t>
  </si>
  <si>
    <t>Otlučení (osekání) vnější vápenné nebo vápenocementové omítky stupně členitosti 1 a 2 do 100%</t>
  </si>
  <si>
    <t>-207936484</t>
  </si>
  <si>
    <t>997</t>
  </si>
  <si>
    <t>Přesun sutě</t>
  </si>
  <si>
    <t>10</t>
  </si>
  <si>
    <t>997013211</t>
  </si>
  <si>
    <t>Vnitrostaveništní doprava suti a vybouraných hmot pro budovy v do 6 m ručně</t>
  </si>
  <si>
    <t>t</t>
  </si>
  <si>
    <t>2048742740</t>
  </si>
  <si>
    <t>11</t>
  </si>
  <si>
    <t>997013219</t>
  </si>
  <si>
    <t>Příplatek k vnitrostaveništní dopravě suti a vybouraných hmot za zvětšenou dopravu suti ZKD 10 m</t>
  </si>
  <si>
    <t>343190363</t>
  </si>
  <si>
    <t>2,828*5</t>
  </si>
  <si>
    <t>12</t>
  </si>
  <si>
    <t>997013311</t>
  </si>
  <si>
    <t>Montáž a demontáž shozu suti v do 10 m</t>
  </si>
  <si>
    <t>m</t>
  </si>
  <si>
    <t>-933182829</t>
  </si>
  <si>
    <t>13</t>
  </si>
  <si>
    <t>997013321</t>
  </si>
  <si>
    <t>Příplatek k shozu suti v do 10 m za první a ZKD den použití</t>
  </si>
  <si>
    <t>-703976265</t>
  </si>
  <si>
    <t>6*3</t>
  </si>
  <si>
    <t>14</t>
  </si>
  <si>
    <t>997013501</t>
  </si>
  <si>
    <t>Odvoz suti a vybouraných hmot na skládku nebo meziskládku do 1 km se složením</t>
  </si>
  <si>
    <t>-943219813</t>
  </si>
  <si>
    <t>997013509</t>
  </si>
  <si>
    <t>Příplatek k odvozu suti a vybouraných hmot na skládku ZKD 1 km přes 1 km</t>
  </si>
  <si>
    <t>-1482144263</t>
  </si>
  <si>
    <t>2,828*14</t>
  </si>
  <si>
    <t>16</t>
  </si>
  <si>
    <t>997013631</t>
  </si>
  <si>
    <t>Poplatek za uložení na skládce (skládkovné) stavebního odpadu směsného kód odpadu 17 09 04</t>
  </si>
  <si>
    <t>-663213406</t>
  </si>
  <si>
    <t>17</t>
  </si>
  <si>
    <t>997013863</t>
  </si>
  <si>
    <t xml:space="preserve">Poplatek za uložení stavebního odpadu na recyklační skládce (skládkovné) cihelného kód odpadu  17 01 02</t>
  </si>
  <si>
    <t>-592507667</t>
  </si>
  <si>
    <t>998</t>
  </si>
  <si>
    <t>Přesun hmot</t>
  </si>
  <si>
    <t>18</t>
  </si>
  <si>
    <t>998011002</t>
  </si>
  <si>
    <t>Přesun hmot pro budovy zděné v do 12 m</t>
  </si>
  <si>
    <t>129833237</t>
  </si>
  <si>
    <t>PSV</t>
  </si>
  <si>
    <t>Práce a dodávky PSV</t>
  </si>
  <si>
    <t>712</t>
  </si>
  <si>
    <t>Povlakové krytiny</t>
  </si>
  <si>
    <t>19</t>
  </si>
  <si>
    <t>712311111</t>
  </si>
  <si>
    <t>Provedení povlakové krytiny střech do 10° za studena suspenzí asfaltovou</t>
  </si>
  <si>
    <t>88294160</t>
  </si>
  <si>
    <t>20</t>
  </si>
  <si>
    <t>11163346</t>
  </si>
  <si>
    <t>suspenze hydroizolační asfaltová</t>
  </si>
  <si>
    <t>32</t>
  </si>
  <si>
    <t>867158257</t>
  </si>
  <si>
    <t>P</t>
  </si>
  <si>
    <t>Poznámka k položce:_x000d_
Spotřeba: 0,75 kg/m2</t>
  </si>
  <si>
    <t>684,05*0,00105 "Přepočtené koeficientem množství</t>
  </si>
  <si>
    <t>712363504</t>
  </si>
  <si>
    <t>Provedení povlak krytiny mechanicky kotvenou do betonu TI tl do 200 mm vnitřní pole, budova v do 18 m</t>
  </si>
  <si>
    <t>617147542</t>
  </si>
  <si>
    <t>684,05-(160+13)</t>
  </si>
  <si>
    <t>22</t>
  </si>
  <si>
    <t>712363505</t>
  </si>
  <si>
    <t>Provedení povlak krytiny mechanicky kotvenou do betonu TI tl do 200 mm krajní pole, budova v do 18 m</t>
  </si>
  <si>
    <t>2017302901</t>
  </si>
  <si>
    <t>2*(16,3+10,2)+2*(28,9+10,2)+2*(4,2+10,2)</t>
  </si>
  <si>
    <t>23</t>
  </si>
  <si>
    <t>712363506</t>
  </si>
  <si>
    <t>Provedení povlak krytiny mechanicky kotvenou do betonu TI tl do 200 mm rohové pole, budova v do 18 m</t>
  </si>
  <si>
    <t>762006456</t>
  </si>
  <si>
    <t>3*4*1+1</t>
  </si>
  <si>
    <t>24</t>
  </si>
  <si>
    <t>712363508</t>
  </si>
  <si>
    <t>Provedení povlak krytiny mechanicky kotvenou do betonu lehčeného TI tl do 200 mm krajní pole, budova v do 18 m</t>
  </si>
  <si>
    <t>-1095126167</t>
  </si>
  <si>
    <t>25</t>
  </si>
  <si>
    <t>28322012</t>
  </si>
  <si>
    <t>fólie hydroizolační střešní mPVC mechanicky kotvená tl 1,5mm šedá</t>
  </si>
  <si>
    <t>1855674410</t>
  </si>
  <si>
    <t>684,05*1,165 "Přepočtené koeficientem množství</t>
  </si>
  <si>
    <t>26</t>
  </si>
  <si>
    <t>712500842</t>
  </si>
  <si>
    <t xml:space="preserve">Očištění stávajícího povrchu střechy </t>
  </si>
  <si>
    <t>287567387</t>
  </si>
  <si>
    <t>27</t>
  </si>
  <si>
    <t>712964703</t>
  </si>
  <si>
    <t>Provedení povlakové krytiny zesílením koutů, rohů nebo hran fólií</t>
  </si>
  <si>
    <t>-842565342</t>
  </si>
  <si>
    <t>2*57,56+6*12,2+2*2+2,7</t>
  </si>
  <si>
    <t>28</t>
  </si>
  <si>
    <t>712999002</t>
  </si>
  <si>
    <t>Montáž tvarovky prostupu hromosvodu z PVC, vnitřní průměr do 15 mm, výška do 300 mm</t>
  </si>
  <si>
    <t>-635942263</t>
  </si>
  <si>
    <t>(55,4+3*12,2)/1+6</t>
  </si>
  <si>
    <t>29</t>
  </si>
  <si>
    <t>28342010</t>
  </si>
  <si>
    <t xml:space="preserve">manžeta těsnící pro prostupy hydroizolací z PVC uzavřená kruhová vnitřní průměr  11-35</t>
  </si>
  <si>
    <t>-1255323040</t>
  </si>
  <si>
    <t>30</t>
  </si>
  <si>
    <t>998712202</t>
  </si>
  <si>
    <t>Přesun hmot procentní pro krytiny povlakové v objektech v do 12 m</t>
  </si>
  <si>
    <t>%</t>
  </si>
  <si>
    <t>-464508570</t>
  </si>
  <si>
    <t>713</t>
  </si>
  <si>
    <t>Izolace tepelné</t>
  </si>
  <si>
    <t>31</t>
  </si>
  <si>
    <t>713141152</t>
  </si>
  <si>
    <t>Montáž izolace tepelné střech plochých kladené volně 2 vrstvy rohoží, pásů, dílců, desek</t>
  </si>
  <si>
    <t>-392653824</t>
  </si>
  <si>
    <t>33</t>
  </si>
  <si>
    <t>28375915</t>
  </si>
  <si>
    <t>deska EPS 150 do plochých střech a podlah λ=0,035 tl 40mm</t>
  </si>
  <si>
    <t>490693149</t>
  </si>
  <si>
    <t>684,05*1,05 "Přepočtené koeficientem množství</t>
  </si>
  <si>
    <t>34</t>
  </si>
  <si>
    <t>998713202</t>
  </si>
  <si>
    <t>Přesun hmot procentní pro izolace tepelné v objektech v do 12 m</t>
  </si>
  <si>
    <t>150914088</t>
  </si>
  <si>
    <t>741</t>
  </si>
  <si>
    <t>Elektroinstalace - silnoproud</t>
  </si>
  <si>
    <t>35</t>
  </si>
  <si>
    <t>741421812</t>
  </si>
  <si>
    <t>Demontáž hromosvodu</t>
  </si>
  <si>
    <t>soubor</t>
  </si>
  <si>
    <t>2090977173</t>
  </si>
  <si>
    <t>"vč. svodového lana"1</t>
  </si>
  <si>
    <t>36</t>
  </si>
  <si>
    <t>741421814</t>
  </si>
  <si>
    <t>D+M hromosvodu</t>
  </si>
  <si>
    <t>185023149</t>
  </si>
  <si>
    <t>37</t>
  </si>
  <si>
    <t>741421815</t>
  </si>
  <si>
    <t xml:space="preserve">Revize hromosvodu </t>
  </si>
  <si>
    <t>1759068007</t>
  </si>
  <si>
    <t>38</t>
  </si>
  <si>
    <t>741421816</t>
  </si>
  <si>
    <t>Zemní práce pro hromosvod</t>
  </si>
  <si>
    <t>-1792010671</t>
  </si>
  <si>
    <t>762</t>
  </si>
  <si>
    <t>Konstrukce tesařské</t>
  </si>
  <si>
    <t>39</t>
  </si>
  <si>
    <t>762083122</t>
  </si>
  <si>
    <t>Impregnace řeziva proti dřevokaznému hmyzu, houbám a plísním máčením třída ohrožení 3 a 4</t>
  </si>
  <si>
    <t>-902731605</t>
  </si>
  <si>
    <t>40</t>
  </si>
  <si>
    <t>762431035</t>
  </si>
  <si>
    <t>Obložení stěn z desek OSB tl 18 mm kotvenách do zdiva</t>
  </si>
  <si>
    <t>1660265073</t>
  </si>
  <si>
    <t>110,8*0,45</t>
  </si>
  <si>
    <t>24,4*0,625</t>
  </si>
  <si>
    <t>73,2*0,18</t>
  </si>
  <si>
    <t>Součet</t>
  </si>
  <si>
    <t>41</t>
  </si>
  <si>
    <t>762713110</t>
  </si>
  <si>
    <t>Montáž prostorové vázané kce z hraněného řeziva průřezové plochy do 120 cm2</t>
  </si>
  <si>
    <t>1932745812</t>
  </si>
  <si>
    <t>42</t>
  </si>
  <si>
    <t>60512126</t>
  </si>
  <si>
    <t>hranol stavební řezivo průřezu do 120cm2 dl 6-8m</t>
  </si>
  <si>
    <t>-1531298148</t>
  </si>
  <si>
    <t>97,6*0,08*0,05</t>
  </si>
  <si>
    <t>0,39*1,05 "Přepočtené koeficientem množství</t>
  </si>
  <si>
    <t>43</t>
  </si>
  <si>
    <t>762795000</t>
  </si>
  <si>
    <t>Spojovací prostředky pro montáž prostorových vázaných kcí</t>
  </si>
  <si>
    <t>308110480</t>
  </si>
  <si>
    <t>44</t>
  </si>
  <si>
    <t>998762202</t>
  </si>
  <si>
    <t>Přesun hmot procentní pro kce tesařské v objektech v do 12 m</t>
  </si>
  <si>
    <t>-429177516</t>
  </si>
  <si>
    <t>764</t>
  </si>
  <si>
    <t>Konstrukce klempířské</t>
  </si>
  <si>
    <t>45</t>
  </si>
  <si>
    <t>764001821</t>
  </si>
  <si>
    <t>Demontáž krytiny ze svitků nebo tabulí do suti</t>
  </si>
  <si>
    <t>702026612</t>
  </si>
  <si>
    <t>46</t>
  </si>
  <si>
    <t>764002841</t>
  </si>
  <si>
    <t>Demontáž oplechování horních ploch zdí a nadezdívek do suti</t>
  </si>
  <si>
    <t>609484945</t>
  </si>
  <si>
    <t>47</t>
  </si>
  <si>
    <t>764004802</t>
  </si>
  <si>
    <t xml:space="preserve">Demontáž podokapního žlabu  a svodů do suti</t>
  </si>
  <si>
    <t>557045093</t>
  </si>
  <si>
    <t>48</t>
  </si>
  <si>
    <t>764212636</t>
  </si>
  <si>
    <t>Oplechování štítu závětrnou lištou z Pz s povrchovou úpravou rš 500 mm</t>
  </si>
  <si>
    <t>-1594529448</t>
  </si>
  <si>
    <t>49</t>
  </si>
  <si>
    <t>764212666</t>
  </si>
  <si>
    <t>Oplechování rovné okapové hrany z Pz s povrchovou úpravou rš 500 mm</t>
  </si>
  <si>
    <t>-1704844621</t>
  </si>
  <si>
    <t>50</t>
  </si>
  <si>
    <t>764218632</t>
  </si>
  <si>
    <t>Oplechování rovné římsy celoplošně lepené z Pz s upraveným povrchem rš přes 670 mm</t>
  </si>
  <si>
    <t>1094577993</t>
  </si>
  <si>
    <t>110,8*0,75</t>
  </si>
  <si>
    <t>51</t>
  </si>
  <si>
    <t>764511602</t>
  </si>
  <si>
    <t>Žlab podokapní půlkruhový z Pz s povrchovou úpravou rš 330 mm</t>
  </si>
  <si>
    <t>1190511732</t>
  </si>
  <si>
    <t>52</t>
  </si>
  <si>
    <t>764511643</t>
  </si>
  <si>
    <t>Kotlík oválný (trychtýřový) pro podokapní žlaby z Pz s povrchovou úpravou 330/120 mm</t>
  </si>
  <si>
    <t>-562057620</t>
  </si>
  <si>
    <t>53</t>
  </si>
  <si>
    <t>764518623</t>
  </si>
  <si>
    <t>Svody kruhové včetně objímek, kolen, odskoků z Pz s povrchovou úpravou průměru 120 mm</t>
  </si>
  <si>
    <t>1444835033</t>
  </si>
  <si>
    <t>54</t>
  </si>
  <si>
    <t>998764202</t>
  </si>
  <si>
    <t>Přesun hmot procentní pro konstrukce klempířské v objektech v do 12 m</t>
  </si>
  <si>
    <t>181882660</t>
  </si>
  <si>
    <t>VRN</t>
  </si>
  <si>
    <t>Vedlejší rozpočtové náklady</t>
  </si>
  <si>
    <t>VRN3</t>
  </si>
  <si>
    <t>Zařízení staveniště</t>
  </si>
  <si>
    <t>55</t>
  </si>
  <si>
    <t>030001000</t>
  </si>
  <si>
    <t xml:space="preserve">soubor </t>
  </si>
  <si>
    <t>1024</t>
  </si>
  <si>
    <t>-1442011733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</si>
</sst>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0" fillId="0" borderId="12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4" fontId="22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G5" s="27" t="s">
        <v>16</v>
      </c>
      <c r="BS5" s="16" t="s">
        <v>7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G6" s="30"/>
      <c r="BS6" s="16" t="s">
        <v>7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G7" s="30"/>
      <c r="BS7" s="16" t="s">
        <v>7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G8" s="30"/>
      <c r="BS8" s="16" t="s">
        <v>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30"/>
      <c r="BS9" s="16" t="s">
        <v>7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G10" s="30"/>
      <c r="BS10" s="16" t="s">
        <v>7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G11" s="30"/>
      <c r="BS11" s="16" t="s">
        <v>7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30"/>
      <c r="BS12" s="16" t="s">
        <v>7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G13" s="30"/>
      <c r="BS13" s="16" t="s">
        <v>7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G14" s="30"/>
      <c r="BS14" s="16" t="s">
        <v>7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32</v>
      </c>
      <c r="AO16" s="21"/>
      <c r="AP16" s="21"/>
      <c r="AQ16" s="21"/>
      <c r="AR16" s="19"/>
      <c r="BG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34</v>
      </c>
      <c r="AO17" s="21"/>
      <c r="AP17" s="21"/>
      <c r="AQ17" s="21"/>
      <c r="AR17" s="19"/>
      <c r="BG17" s="30"/>
      <c r="BS17" s="16" t="s">
        <v>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30"/>
      <c r="BS18" s="16" t="s">
        <v>7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G19" s="30"/>
      <c r="BS19" s="16" t="s">
        <v>7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G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G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G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G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G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G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ROUND(BB94,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ROUND(AX94, 2)</f>
        <v>0</v>
      </c>
      <c r="AL29" s="46"/>
      <c r="AM29" s="46"/>
      <c r="AN29" s="46"/>
      <c r="AO29" s="46"/>
      <c r="AP29" s="46"/>
      <c r="AQ29" s="46"/>
      <c r="AR29" s="49"/>
      <c r="BG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ROUND(BC94,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ROUND(AY94, 2)</f>
        <v>0</v>
      </c>
      <c r="AL30" s="46"/>
      <c r="AM30" s="46"/>
      <c r="AN30" s="46"/>
      <c r="AO30" s="46"/>
      <c r="AP30" s="46"/>
      <c r="AQ30" s="46"/>
      <c r="AR30" s="49"/>
      <c r="BG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ROUND(BD94,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G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ROUND(BE94,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G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ROUND(BF94,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G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G34" s="30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G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G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G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53</v>
      </c>
      <c r="AI60" s="41"/>
      <c r="AJ60" s="41"/>
      <c r="AK60" s="41"/>
      <c r="AL60" s="41"/>
      <c r="AM60" s="63" t="s">
        <v>54</v>
      </c>
      <c r="AN60" s="41"/>
      <c r="AO60" s="41"/>
      <c r="AP60" s="39"/>
      <c r="AQ60" s="39"/>
      <c r="AR60" s="43"/>
      <c r="BG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G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53</v>
      </c>
      <c r="AI75" s="41"/>
      <c r="AJ75" s="41"/>
      <c r="AK75" s="41"/>
      <c r="AL75" s="41"/>
      <c r="AM75" s="63" t="s">
        <v>54</v>
      </c>
      <c r="AN75" s="41"/>
      <c r="AO75" s="41"/>
      <c r="AP75" s="39"/>
      <c r="AQ75" s="39"/>
      <c r="AR75" s="43"/>
      <c r="BG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G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G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G81" s="37"/>
    </row>
    <row r="82" s="2" customFormat="1" ht="24.96" customHeight="1">
      <c r="A82" s="37"/>
      <c r="B82" s="38"/>
      <c r="C82" s="22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G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G83" s="37"/>
    </row>
    <row r="84" s="4" customFormat="1" ht="12" customHeight="1">
      <c r="A84" s="4"/>
      <c r="B84" s="69"/>
      <c r="C84" s="31" t="s">
        <v>14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21040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G84" s="4"/>
    </row>
    <row r="85" s="5" customFormat="1" ht="36.96" customHeight="1">
      <c r="A85" s="5"/>
      <c r="B85" s="72"/>
      <c r="C85" s="73" t="s">
        <v>17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střechy st. p.č. 1497, k.ú. Týnec nad Labem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G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G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Týnec nad Labem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18. 8. 2021</v>
      </c>
      <c r="AN87" s="78"/>
      <c r="AO87" s="39"/>
      <c r="AP87" s="39"/>
      <c r="AQ87" s="39"/>
      <c r="AR87" s="43"/>
      <c r="BG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G88" s="37"/>
    </row>
    <row r="89" s="2" customFormat="1" ht="25.6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Povodí Labe, Hradec Králové, Víta Nejedlého 951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TEC studio s.r.o., 17. listopadu 233, Pardubice</v>
      </c>
      <c r="AN89" s="70"/>
      <c r="AO89" s="70"/>
      <c r="AP89" s="70"/>
      <c r="AQ89" s="39"/>
      <c r="AR89" s="43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3"/>
      <c r="BG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 xml:space="preserve">Bc. Vít Kekula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7"/>
      <c r="BG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0"/>
      <c r="BE91" s="90"/>
      <c r="BF91" s="91"/>
      <c r="BG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3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0" t="s">
        <v>75</v>
      </c>
      <c r="BE92" s="100" t="s">
        <v>76</v>
      </c>
      <c r="BF92" s="101" t="s">
        <v>77</v>
      </c>
      <c r="BG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3"/>
      <c r="BE93" s="103"/>
      <c r="BF93" s="104"/>
      <c r="BG93" s="37"/>
    </row>
    <row r="94" s="6" customFormat="1" ht="32.4" customHeight="1">
      <c r="A94" s="6"/>
      <c r="B94" s="105"/>
      <c r="C94" s="106" t="s">
        <v>78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SUM(AG94,AV94)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ROUND(AT95,2)</f>
        <v>0</v>
      </c>
      <c r="AU94" s="114">
        <f>ROUND(AU95,2)</f>
        <v>0</v>
      </c>
      <c r="AV94" s="114">
        <f>ROUND(SUM(AX94:AY94),2)</f>
        <v>0</v>
      </c>
      <c r="AW94" s="115">
        <f>ROUND(AW95,5)</f>
        <v>0</v>
      </c>
      <c r="AX94" s="114">
        <f>ROUND(BB94*L29,2)</f>
        <v>0</v>
      </c>
      <c r="AY94" s="114">
        <f>ROUND(BC94*L30,2)</f>
        <v>0</v>
      </c>
      <c r="AZ94" s="114">
        <f>ROUND(BD94*L29,2)</f>
        <v>0</v>
      </c>
      <c r="BA94" s="114">
        <f>ROUND(BE94*L30,2)</f>
        <v>0</v>
      </c>
      <c r="BB94" s="114">
        <f>ROUND(BB95,2)</f>
        <v>0</v>
      </c>
      <c r="BC94" s="114">
        <f>ROUND(BC95,2)</f>
        <v>0</v>
      </c>
      <c r="BD94" s="114">
        <f>ROUND(BD95,2)</f>
        <v>0</v>
      </c>
      <c r="BE94" s="114">
        <f>ROUND(BE95,2)</f>
        <v>0</v>
      </c>
      <c r="BF94" s="116">
        <f>ROUND(BF95,2)</f>
        <v>0</v>
      </c>
      <c r="BG94" s="6"/>
      <c r="BS94" s="117" t="s">
        <v>79</v>
      </c>
      <c r="BT94" s="117" t="s">
        <v>80</v>
      </c>
      <c r="BV94" s="117" t="s">
        <v>81</v>
      </c>
      <c r="BW94" s="117" t="s">
        <v>6</v>
      </c>
      <c r="BX94" s="117" t="s">
        <v>82</v>
      </c>
      <c r="CL94" s="117" t="s">
        <v>1</v>
      </c>
    </row>
    <row r="95" s="7" customFormat="1" ht="24.75" customHeight="1">
      <c r="A95" s="118" t="s">
        <v>83</v>
      </c>
      <c r="B95" s="119"/>
      <c r="C95" s="120"/>
      <c r="D95" s="121" t="s">
        <v>15</v>
      </c>
      <c r="E95" s="121"/>
      <c r="F95" s="121"/>
      <c r="G95" s="121"/>
      <c r="H95" s="121"/>
      <c r="I95" s="122"/>
      <c r="J95" s="121" t="s">
        <v>18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'21040 - Oprava střechy st...'!K30</f>
        <v>0</v>
      </c>
      <c r="AH95" s="122"/>
      <c r="AI95" s="122"/>
      <c r="AJ95" s="122"/>
      <c r="AK95" s="122"/>
      <c r="AL95" s="122"/>
      <c r="AM95" s="122"/>
      <c r="AN95" s="123">
        <f>SUM(AG95,AV95)</f>
        <v>0</v>
      </c>
      <c r="AO95" s="122"/>
      <c r="AP95" s="122"/>
      <c r="AQ95" s="124" t="s">
        <v>84</v>
      </c>
      <c r="AR95" s="125"/>
      <c r="AS95" s="126">
        <f>'21040 - Oprava střechy st...'!K28</f>
        <v>0</v>
      </c>
      <c r="AT95" s="127">
        <f>'21040 - Oprava střechy st...'!K29</f>
        <v>0</v>
      </c>
      <c r="AU95" s="127">
        <v>0</v>
      </c>
      <c r="AV95" s="127">
        <f>ROUND(SUM(AX95:AY95),2)</f>
        <v>0</v>
      </c>
      <c r="AW95" s="128">
        <f>'21040 - Oprava střechy st...'!T126</f>
        <v>0</v>
      </c>
      <c r="AX95" s="127">
        <f>'21040 - Oprava střechy st...'!K33</f>
        <v>0</v>
      </c>
      <c r="AY95" s="127">
        <f>'21040 - Oprava střechy st...'!K34</f>
        <v>0</v>
      </c>
      <c r="AZ95" s="127">
        <f>'21040 - Oprava střechy st...'!K35</f>
        <v>0</v>
      </c>
      <c r="BA95" s="127">
        <f>'21040 - Oprava střechy st...'!K36</f>
        <v>0</v>
      </c>
      <c r="BB95" s="127">
        <f>'21040 - Oprava střechy st...'!F33</f>
        <v>0</v>
      </c>
      <c r="BC95" s="127">
        <f>'21040 - Oprava střechy st...'!F34</f>
        <v>0</v>
      </c>
      <c r="BD95" s="127">
        <f>'21040 - Oprava střechy st...'!F35</f>
        <v>0</v>
      </c>
      <c r="BE95" s="127">
        <f>'21040 - Oprava střechy st...'!F36</f>
        <v>0</v>
      </c>
      <c r="BF95" s="129">
        <f>'21040 - Oprava střechy st...'!F37</f>
        <v>0</v>
      </c>
      <c r="BG95" s="7"/>
      <c r="BT95" s="130" t="s">
        <v>85</v>
      </c>
      <c r="BU95" s="130" t="s">
        <v>86</v>
      </c>
      <c r="BV95" s="130" t="s">
        <v>81</v>
      </c>
      <c r="BW95" s="130" t="s">
        <v>6</v>
      </c>
      <c r="BX95" s="130" t="s">
        <v>82</v>
      </c>
      <c r="CL95" s="130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  <c r="BF97" s="37"/>
      <c r="BG97" s="37"/>
    </row>
  </sheetData>
  <sheetProtection sheet="1" formatColumns="0" formatRows="0" objects="1" scenarios="1" spinCount="100000" saltValue="Ju3tA9ufJDzy6mlWXZtzueRiR+0Ro5PB7vaYkTqZrk/AiG/XGy9m+ue3Xm/ms9pULhJq3EnHzoZfINl2kcuCPQ==" hashValue="0Pj9BGY5exIPsMypz3glTZioFSBigj9GQEfUa8Omy9DMlRfxz+Glb+QbVGdlw2mNdtIga4WXii3BtFF2lj/CTg==" algorithmName="SHA-512" password="CC35"/>
  <mergeCells count="42"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G2"/>
  </mergeCells>
  <hyperlinks>
    <hyperlink ref="A95" location="'21040 - Oprava střechy 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9"/>
      <c r="AT3" s="16" t="s">
        <v>87</v>
      </c>
    </row>
    <row r="4" s="1" customFormat="1" ht="24.96" customHeight="1">
      <c r="B4" s="19"/>
      <c r="D4" s="133" t="s">
        <v>88</v>
      </c>
      <c r="M4" s="19"/>
      <c r="N4" s="134" t="s">
        <v>11</v>
      </c>
      <c r="AT4" s="16" t="s">
        <v>4</v>
      </c>
    </row>
    <row r="5" s="1" customFormat="1" ht="6.96" customHeight="1">
      <c r="B5" s="19"/>
      <c r="M5" s="19"/>
    </row>
    <row r="6" s="2" customFormat="1" ht="12" customHeight="1">
      <c r="A6" s="37"/>
      <c r="B6" s="43"/>
      <c r="C6" s="37"/>
      <c r="D6" s="135" t="s">
        <v>17</v>
      </c>
      <c r="E6" s="37"/>
      <c r="F6" s="37"/>
      <c r="G6" s="37"/>
      <c r="H6" s="37"/>
      <c r="I6" s="37"/>
      <c r="J6" s="37"/>
      <c r="K6" s="37"/>
      <c r="L6" s="37"/>
      <c r="M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6" t="s">
        <v>18</v>
      </c>
      <c r="F7" s="37"/>
      <c r="G7" s="37"/>
      <c r="H7" s="37"/>
      <c r="I7" s="37"/>
      <c r="J7" s="37"/>
      <c r="K7" s="37"/>
      <c r="L7" s="37"/>
      <c r="M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37"/>
      <c r="M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5" t="s">
        <v>19</v>
      </c>
      <c r="E9" s="37"/>
      <c r="F9" s="137" t="s">
        <v>1</v>
      </c>
      <c r="G9" s="37"/>
      <c r="H9" s="37"/>
      <c r="I9" s="135" t="s">
        <v>20</v>
      </c>
      <c r="J9" s="137" t="s">
        <v>1</v>
      </c>
      <c r="K9" s="37"/>
      <c r="L9" s="37"/>
      <c r="M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5" t="s">
        <v>21</v>
      </c>
      <c r="E10" s="37"/>
      <c r="F10" s="137" t="s">
        <v>22</v>
      </c>
      <c r="G10" s="37"/>
      <c r="H10" s="37"/>
      <c r="I10" s="135" t="s">
        <v>23</v>
      </c>
      <c r="J10" s="138" t="str">
        <f>'Rekapitulace stavby'!AN8</f>
        <v>18. 8. 2021</v>
      </c>
      <c r="K10" s="37"/>
      <c r="L10" s="37"/>
      <c r="M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25</v>
      </c>
      <c r="E12" s="37"/>
      <c r="F12" s="37"/>
      <c r="G12" s="37"/>
      <c r="H12" s="37"/>
      <c r="I12" s="135" t="s">
        <v>26</v>
      </c>
      <c r="J12" s="137" t="s">
        <v>1</v>
      </c>
      <c r="K12" s="37"/>
      <c r="L12" s="37"/>
      <c r="M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7" t="s">
        <v>27</v>
      </c>
      <c r="F13" s="37"/>
      <c r="G13" s="37"/>
      <c r="H13" s="37"/>
      <c r="I13" s="135" t="s">
        <v>28</v>
      </c>
      <c r="J13" s="137" t="s">
        <v>1</v>
      </c>
      <c r="K13" s="37"/>
      <c r="L13" s="37"/>
      <c r="M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5" t="s">
        <v>29</v>
      </c>
      <c r="E15" s="37"/>
      <c r="F15" s="37"/>
      <c r="G15" s="37"/>
      <c r="H15" s="37"/>
      <c r="I15" s="135" t="s">
        <v>26</v>
      </c>
      <c r="J15" s="32" t="str">
        <f>'Rekapitulace stavby'!AN13</f>
        <v>Vyplň údaj</v>
      </c>
      <c r="K15" s="37"/>
      <c r="L15" s="37"/>
      <c r="M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7"/>
      <c r="G16" s="137"/>
      <c r="H16" s="137"/>
      <c r="I16" s="135" t="s">
        <v>28</v>
      </c>
      <c r="J16" s="32" t="str">
        <f>'Rekapitulace stavby'!AN14</f>
        <v>Vyplň údaj</v>
      </c>
      <c r="K16" s="37"/>
      <c r="L16" s="37"/>
      <c r="M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5" t="s">
        <v>31</v>
      </c>
      <c r="E18" s="37"/>
      <c r="F18" s="37"/>
      <c r="G18" s="37"/>
      <c r="H18" s="37"/>
      <c r="I18" s="135" t="s">
        <v>26</v>
      </c>
      <c r="J18" s="137" t="s">
        <v>32</v>
      </c>
      <c r="K18" s="37"/>
      <c r="L18" s="37"/>
      <c r="M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7" t="s">
        <v>33</v>
      </c>
      <c r="F19" s="37"/>
      <c r="G19" s="37"/>
      <c r="H19" s="37"/>
      <c r="I19" s="135" t="s">
        <v>28</v>
      </c>
      <c r="J19" s="137" t="s">
        <v>34</v>
      </c>
      <c r="K19" s="37"/>
      <c r="L19" s="37"/>
      <c r="M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5" t="s">
        <v>35</v>
      </c>
      <c r="E21" s="37"/>
      <c r="F21" s="37"/>
      <c r="G21" s="37"/>
      <c r="H21" s="37"/>
      <c r="I21" s="135" t="s">
        <v>26</v>
      </c>
      <c r="J21" s="137" t="s">
        <v>1</v>
      </c>
      <c r="K21" s="37"/>
      <c r="L21" s="37"/>
      <c r="M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7" t="s">
        <v>36</v>
      </c>
      <c r="F22" s="37"/>
      <c r="G22" s="37"/>
      <c r="H22" s="37"/>
      <c r="I22" s="135" t="s">
        <v>28</v>
      </c>
      <c r="J22" s="137" t="s">
        <v>1</v>
      </c>
      <c r="K22" s="37"/>
      <c r="L22" s="37"/>
      <c r="M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5" t="s">
        <v>37</v>
      </c>
      <c r="E24" s="37"/>
      <c r="F24" s="37"/>
      <c r="G24" s="37"/>
      <c r="H24" s="37"/>
      <c r="I24" s="37"/>
      <c r="J24" s="37"/>
      <c r="K24" s="37"/>
      <c r="L24" s="37"/>
      <c r="M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39"/>
      <c r="M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3"/>
      <c r="E27" s="143"/>
      <c r="F27" s="143"/>
      <c r="G27" s="143"/>
      <c r="H27" s="143"/>
      <c r="I27" s="143"/>
      <c r="J27" s="143"/>
      <c r="K27" s="143"/>
      <c r="L27" s="143"/>
      <c r="M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>
      <c r="A28" s="37"/>
      <c r="B28" s="43"/>
      <c r="C28" s="37"/>
      <c r="D28" s="37"/>
      <c r="E28" s="135" t="s">
        <v>89</v>
      </c>
      <c r="F28" s="37"/>
      <c r="G28" s="37"/>
      <c r="H28" s="37"/>
      <c r="I28" s="37"/>
      <c r="J28" s="37"/>
      <c r="K28" s="144">
        <f>I94</f>
        <v>0</v>
      </c>
      <c r="L28" s="37"/>
      <c r="M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>
      <c r="A29" s="37"/>
      <c r="B29" s="43"/>
      <c r="C29" s="37"/>
      <c r="D29" s="37"/>
      <c r="E29" s="135" t="s">
        <v>90</v>
      </c>
      <c r="F29" s="37"/>
      <c r="G29" s="37"/>
      <c r="H29" s="37"/>
      <c r="I29" s="37"/>
      <c r="J29" s="37"/>
      <c r="K29" s="144">
        <f>J94</f>
        <v>0</v>
      </c>
      <c r="L29" s="37"/>
      <c r="M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38</v>
      </c>
      <c r="E30" s="37"/>
      <c r="F30" s="37"/>
      <c r="G30" s="37"/>
      <c r="H30" s="37"/>
      <c r="I30" s="37"/>
      <c r="J30" s="37"/>
      <c r="K30" s="146">
        <f>ROUND(K126, 2)</f>
        <v>0</v>
      </c>
      <c r="L30" s="37"/>
      <c r="M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3"/>
      <c r="E31" s="143"/>
      <c r="F31" s="143"/>
      <c r="G31" s="143"/>
      <c r="H31" s="143"/>
      <c r="I31" s="143"/>
      <c r="J31" s="143"/>
      <c r="K31" s="143"/>
      <c r="L31" s="143"/>
      <c r="M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40</v>
      </c>
      <c r="G32" s="37"/>
      <c r="H32" s="37"/>
      <c r="I32" s="147" t="s">
        <v>39</v>
      </c>
      <c r="J32" s="37"/>
      <c r="K32" s="147" t="s">
        <v>41</v>
      </c>
      <c r="L32" s="37"/>
      <c r="M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42</v>
      </c>
      <c r="E33" s="135" t="s">
        <v>43</v>
      </c>
      <c r="F33" s="144">
        <f>ROUND((SUM(BE126:BE218)),  2)</f>
        <v>0</v>
      </c>
      <c r="G33" s="37"/>
      <c r="H33" s="37"/>
      <c r="I33" s="149">
        <v>0.20999999999999999</v>
      </c>
      <c r="J33" s="37"/>
      <c r="K33" s="144">
        <f>ROUND(((SUM(BE126:BE218))*I33),  2)</f>
        <v>0</v>
      </c>
      <c r="L33" s="37"/>
      <c r="M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44</v>
      </c>
      <c r="F34" s="144">
        <f>ROUND((SUM(BF126:BF218)),  2)</f>
        <v>0</v>
      </c>
      <c r="G34" s="37"/>
      <c r="H34" s="37"/>
      <c r="I34" s="149">
        <v>0.14999999999999999</v>
      </c>
      <c r="J34" s="37"/>
      <c r="K34" s="144">
        <f>ROUND(((SUM(BF126:BF218))*I34),  2)</f>
        <v>0</v>
      </c>
      <c r="L34" s="37"/>
      <c r="M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45</v>
      </c>
      <c r="F35" s="144">
        <f>ROUND((SUM(BG126:BG218)),  2)</f>
        <v>0</v>
      </c>
      <c r="G35" s="37"/>
      <c r="H35" s="37"/>
      <c r="I35" s="149">
        <v>0.20999999999999999</v>
      </c>
      <c r="J35" s="37"/>
      <c r="K35" s="144">
        <f>0</f>
        <v>0</v>
      </c>
      <c r="L35" s="37"/>
      <c r="M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46</v>
      </c>
      <c r="F36" s="144">
        <f>ROUND((SUM(BH126:BH218)),  2)</f>
        <v>0</v>
      </c>
      <c r="G36" s="37"/>
      <c r="H36" s="37"/>
      <c r="I36" s="149">
        <v>0.14999999999999999</v>
      </c>
      <c r="J36" s="37"/>
      <c r="K36" s="144">
        <f>0</f>
        <v>0</v>
      </c>
      <c r="L36" s="37"/>
      <c r="M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47</v>
      </c>
      <c r="F37" s="144">
        <f>ROUND((SUM(BI126:BI218)),  2)</f>
        <v>0</v>
      </c>
      <c r="G37" s="37"/>
      <c r="H37" s="37"/>
      <c r="I37" s="149">
        <v>0</v>
      </c>
      <c r="J37" s="37"/>
      <c r="K37" s="144">
        <f>0</f>
        <v>0</v>
      </c>
      <c r="L37" s="37"/>
      <c r="M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2"/>
      <c r="K39" s="155">
        <f>SUM(K30:K37)</f>
        <v>0</v>
      </c>
      <c r="L39" s="156"/>
      <c r="M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M41" s="19"/>
    </row>
    <row r="42" s="1" customFormat="1" ht="14.4" customHeight="1">
      <c r="B42" s="19"/>
      <c r="M42" s="19"/>
    </row>
    <row r="43" s="1" customFormat="1" ht="14.4" customHeight="1">
      <c r="B43" s="19"/>
      <c r="M43" s="19"/>
    </row>
    <row r="44" s="1" customFormat="1" ht="14.4" customHeight="1">
      <c r="B44" s="19"/>
      <c r="M44" s="19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2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158"/>
      <c r="M50" s="62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160"/>
      <c r="M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163"/>
      <c r="M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160"/>
      <c r="M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9"/>
      <c r="E82" s="39"/>
      <c r="F82" s="39"/>
      <c r="G82" s="39"/>
      <c r="H82" s="39"/>
      <c r="I82" s="39"/>
      <c r="J82" s="39"/>
      <c r="K82" s="39"/>
      <c r="L82" s="39"/>
      <c r="M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39"/>
      <c r="M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Oprava střechy st. p.č. 1497, k.ú. Týnec nad Labem</v>
      </c>
      <c r="F85" s="39"/>
      <c r="G85" s="39"/>
      <c r="H85" s="39"/>
      <c r="I85" s="39"/>
      <c r="J85" s="39"/>
      <c r="K85" s="39"/>
      <c r="L85" s="39"/>
      <c r="M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21</v>
      </c>
      <c r="D87" s="39"/>
      <c r="E87" s="39"/>
      <c r="F87" s="26" t="str">
        <f>F10</f>
        <v>Týnec nad Labem</v>
      </c>
      <c r="G87" s="39"/>
      <c r="H87" s="39"/>
      <c r="I87" s="31" t="s">
        <v>23</v>
      </c>
      <c r="J87" s="78" t="str">
        <f>IF(J10="","",J10)</f>
        <v>18. 8. 2021</v>
      </c>
      <c r="K87" s="39"/>
      <c r="L87" s="39"/>
      <c r="M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40.05" customHeight="1">
      <c r="A89" s="37"/>
      <c r="B89" s="38"/>
      <c r="C89" s="31" t="s">
        <v>25</v>
      </c>
      <c r="D89" s="39"/>
      <c r="E89" s="39"/>
      <c r="F89" s="26" t="str">
        <f>E13</f>
        <v>Povodí Labe, Hradec Králové, Víta Nejedlého 951</v>
      </c>
      <c r="G89" s="39"/>
      <c r="H89" s="39"/>
      <c r="I89" s="31" t="s">
        <v>31</v>
      </c>
      <c r="J89" s="35" t="str">
        <f>E19</f>
        <v>TEC studio s.r.o., 17. listopadu 233, Pardubice</v>
      </c>
      <c r="K89" s="39"/>
      <c r="L89" s="39"/>
      <c r="M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29</v>
      </c>
      <c r="D90" s="39"/>
      <c r="E90" s="39"/>
      <c r="F90" s="26" t="str">
        <f>IF(E16="","",E16)</f>
        <v>Vyplň údaj</v>
      </c>
      <c r="G90" s="39"/>
      <c r="H90" s="39"/>
      <c r="I90" s="31" t="s">
        <v>35</v>
      </c>
      <c r="J90" s="35" t="str">
        <f>E22</f>
        <v xml:space="preserve">Bc. Vít Kekula </v>
      </c>
      <c r="K90" s="39"/>
      <c r="L90" s="39"/>
      <c r="M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8" t="s">
        <v>92</v>
      </c>
      <c r="D92" s="169"/>
      <c r="E92" s="169"/>
      <c r="F92" s="169"/>
      <c r="G92" s="169"/>
      <c r="H92" s="169"/>
      <c r="I92" s="170" t="s">
        <v>93</v>
      </c>
      <c r="J92" s="170" t="s">
        <v>94</v>
      </c>
      <c r="K92" s="170" t="s">
        <v>95</v>
      </c>
      <c r="L92" s="169"/>
      <c r="M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1" t="s">
        <v>96</v>
      </c>
      <c r="D94" s="39"/>
      <c r="E94" s="39"/>
      <c r="F94" s="39"/>
      <c r="G94" s="39"/>
      <c r="H94" s="39"/>
      <c r="I94" s="109">
        <f>Q126</f>
        <v>0</v>
      </c>
      <c r="J94" s="109">
        <f>R126</f>
        <v>0</v>
      </c>
      <c r="K94" s="109">
        <f>K126</f>
        <v>0</v>
      </c>
      <c r="L94" s="39"/>
      <c r="M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97</v>
      </c>
    </row>
    <row r="95" s="9" customFormat="1" ht="24.96" customHeight="1">
      <c r="A95" s="9"/>
      <c r="B95" s="172"/>
      <c r="C95" s="173"/>
      <c r="D95" s="174" t="s">
        <v>98</v>
      </c>
      <c r="E95" s="175"/>
      <c r="F95" s="175"/>
      <c r="G95" s="175"/>
      <c r="H95" s="175"/>
      <c r="I95" s="176">
        <f>Q127</f>
        <v>0</v>
      </c>
      <c r="J95" s="176">
        <f>R127</f>
        <v>0</v>
      </c>
      <c r="K95" s="176">
        <f>K127</f>
        <v>0</v>
      </c>
      <c r="L95" s="173"/>
      <c r="M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99</v>
      </c>
      <c r="E96" s="181"/>
      <c r="F96" s="181"/>
      <c r="G96" s="181"/>
      <c r="H96" s="181"/>
      <c r="I96" s="182">
        <f>Q128</f>
        <v>0</v>
      </c>
      <c r="J96" s="182">
        <f>R128</f>
        <v>0</v>
      </c>
      <c r="K96" s="182">
        <f>K128</f>
        <v>0</v>
      </c>
      <c r="L96" s="179"/>
      <c r="M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100</v>
      </c>
      <c r="E97" s="181"/>
      <c r="F97" s="181"/>
      <c r="G97" s="181"/>
      <c r="H97" s="181"/>
      <c r="I97" s="182">
        <f>Q130</f>
        <v>0</v>
      </c>
      <c r="J97" s="182">
        <f>R130</f>
        <v>0</v>
      </c>
      <c r="K97" s="182">
        <f>K130</f>
        <v>0</v>
      </c>
      <c r="L97" s="179"/>
      <c r="M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101</v>
      </c>
      <c r="E98" s="181"/>
      <c r="F98" s="181"/>
      <c r="G98" s="181"/>
      <c r="H98" s="181"/>
      <c r="I98" s="182">
        <f>Q135</f>
        <v>0</v>
      </c>
      <c r="J98" s="182">
        <f>R135</f>
        <v>0</v>
      </c>
      <c r="K98" s="182">
        <f>K135</f>
        <v>0</v>
      </c>
      <c r="L98" s="179"/>
      <c r="M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102</v>
      </c>
      <c r="E99" s="181"/>
      <c r="F99" s="181"/>
      <c r="G99" s="181"/>
      <c r="H99" s="181"/>
      <c r="I99" s="182">
        <f>Q144</f>
        <v>0</v>
      </c>
      <c r="J99" s="182">
        <f>R144</f>
        <v>0</v>
      </c>
      <c r="K99" s="182">
        <f>K144</f>
        <v>0</v>
      </c>
      <c r="L99" s="179"/>
      <c r="M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103</v>
      </c>
      <c r="E100" s="181"/>
      <c r="F100" s="181"/>
      <c r="G100" s="181"/>
      <c r="H100" s="181"/>
      <c r="I100" s="182">
        <f>Q156</f>
        <v>0</v>
      </c>
      <c r="J100" s="182">
        <f>R156</f>
        <v>0</v>
      </c>
      <c r="K100" s="182">
        <f>K156</f>
        <v>0</v>
      </c>
      <c r="L100" s="179"/>
      <c r="M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2"/>
      <c r="C101" s="173"/>
      <c r="D101" s="174" t="s">
        <v>104</v>
      </c>
      <c r="E101" s="175"/>
      <c r="F101" s="175"/>
      <c r="G101" s="175"/>
      <c r="H101" s="175"/>
      <c r="I101" s="176">
        <f>Q158</f>
        <v>0</v>
      </c>
      <c r="J101" s="176">
        <f>R158</f>
        <v>0</v>
      </c>
      <c r="K101" s="176">
        <f>K158</f>
        <v>0</v>
      </c>
      <c r="L101" s="173"/>
      <c r="M101" s="17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8"/>
      <c r="C102" s="179"/>
      <c r="D102" s="180" t="s">
        <v>105</v>
      </c>
      <c r="E102" s="181"/>
      <c r="F102" s="181"/>
      <c r="G102" s="181"/>
      <c r="H102" s="181"/>
      <c r="I102" s="182">
        <f>Q159</f>
        <v>0</v>
      </c>
      <c r="J102" s="182">
        <f>R159</f>
        <v>0</v>
      </c>
      <c r="K102" s="182">
        <f>K159</f>
        <v>0</v>
      </c>
      <c r="L102" s="179"/>
      <c r="M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106</v>
      </c>
      <c r="E103" s="181"/>
      <c r="F103" s="181"/>
      <c r="G103" s="181"/>
      <c r="H103" s="181"/>
      <c r="I103" s="182">
        <f>Q180</f>
        <v>0</v>
      </c>
      <c r="J103" s="182">
        <f>R180</f>
        <v>0</v>
      </c>
      <c r="K103" s="182">
        <f>K180</f>
        <v>0</v>
      </c>
      <c r="L103" s="179"/>
      <c r="M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107</v>
      </c>
      <c r="E104" s="181"/>
      <c r="F104" s="181"/>
      <c r="G104" s="181"/>
      <c r="H104" s="181"/>
      <c r="I104" s="182">
        <f>Q185</f>
        <v>0</v>
      </c>
      <c r="J104" s="182">
        <f>R185</f>
        <v>0</v>
      </c>
      <c r="K104" s="182">
        <f>K185</f>
        <v>0</v>
      </c>
      <c r="L104" s="179"/>
      <c r="M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108</v>
      </c>
      <c r="E105" s="181"/>
      <c r="F105" s="181"/>
      <c r="G105" s="181"/>
      <c r="H105" s="181"/>
      <c r="I105" s="182">
        <f>Q191</f>
        <v>0</v>
      </c>
      <c r="J105" s="182">
        <f>R191</f>
        <v>0</v>
      </c>
      <c r="K105" s="182">
        <f>K191</f>
        <v>0</v>
      </c>
      <c r="L105" s="179"/>
      <c r="M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109</v>
      </c>
      <c r="E106" s="181"/>
      <c r="F106" s="181"/>
      <c r="G106" s="181"/>
      <c r="H106" s="181"/>
      <c r="I106" s="182">
        <f>Q204</f>
        <v>0</v>
      </c>
      <c r="J106" s="182">
        <f>R204</f>
        <v>0</v>
      </c>
      <c r="K106" s="182">
        <f>K204</f>
        <v>0</v>
      </c>
      <c r="L106" s="179"/>
      <c r="M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2"/>
      <c r="C107" s="173"/>
      <c r="D107" s="174" t="s">
        <v>110</v>
      </c>
      <c r="E107" s="175"/>
      <c r="F107" s="175"/>
      <c r="G107" s="175"/>
      <c r="H107" s="175"/>
      <c r="I107" s="176">
        <f>Q216</f>
        <v>0</v>
      </c>
      <c r="J107" s="176">
        <f>R216</f>
        <v>0</v>
      </c>
      <c r="K107" s="176">
        <f>K216</f>
        <v>0</v>
      </c>
      <c r="L107" s="173"/>
      <c r="M107" s="17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78"/>
      <c r="C108" s="179"/>
      <c r="D108" s="180" t="s">
        <v>111</v>
      </c>
      <c r="E108" s="181"/>
      <c r="F108" s="181"/>
      <c r="G108" s="181"/>
      <c r="H108" s="181"/>
      <c r="I108" s="182">
        <f>Q217</f>
        <v>0</v>
      </c>
      <c r="J108" s="182">
        <f>R217</f>
        <v>0</v>
      </c>
      <c r="K108" s="182">
        <f>K217</f>
        <v>0</v>
      </c>
      <c r="L108" s="179"/>
      <c r="M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112</v>
      </c>
      <c r="D115" s="39"/>
      <c r="E115" s="39"/>
      <c r="F115" s="39"/>
      <c r="G115" s="39"/>
      <c r="H115" s="39"/>
      <c r="I115" s="39"/>
      <c r="J115" s="39"/>
      <c r="K115" s="39"/>
      <c r="L115" s="39"/>
      <c r="M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17</v>
      </c>
      <c r="D117" s="39"/>
      <c r="E117" s="39"/>
      <c r="F117" s="39"/>
      <c r="G117" s="39"/>
      <c r="H117" s="39"/>
      <c r="I117" s="39"/>
      <c r="J117" s="39"/>
      <c r="K117" s="39"/>
      <c r="L117" s="39"/>
      <c r="M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E7</f>
        <v>Oprava střechy st. p.č. 1497, k.ú. Týnec nad Labem</v>
      </c>
      <c r="F118" s="39"/>
      <c r="G118" s="39"/>
      <c r="H118" s="39"/>
      <c r="I118" s="39"/>
      <c r="J118" s="39"/>
      <c r="K118" s="39"/>
      <c r="L118" s="39"/>
      <c r="M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9"/>
      <c r="E120" s="39"/>
      <c r="F120" s="26" t="str">
        <f>F10</f>
        <v>Týnec nad Labem</v>
      </c>
      <c r="G120" s="39"/>
      <c r="H120" s="39"/>
      <c r="I120" s="31" t="s">
        <v>23</v>
      </c>
      <c r="J120" s="78" t="str">
        <f>IF(J10="","",J10)</f>
        <v>18. 8. 2021</v>
      </c>
      <c r="K120" s="39"/>
      <c r="L120" s="39"/>
      <c r="M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25</v>
      </c>
      <c r="D122" s="39"/>
      <c r="E122" s="39"/>
      <c r="F122" s="26" t="str">
        <f>E13</f>
        <v>Povodí Labe, Hradec Králové, Víta Nejedlého 951</v>
      </c>
      <c r="G122" s="39"/>
      <c r="H122" s="39"/>
      <c r="I122" s="31" t="s">
        <v>31</v>
      </c>
      <c r="J122" s="35" t="str">
        <f>E19</f>
        <v>TEC studio s.r.o., 17. listopadu 233, Pardubice</v>
      </c>
      <c r="K122" s="39"/>
      <c r="L122" s="39"/>
      <c r="M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29</v>
      </c>
      <c r="D123" s="39"/>
      <c r="E123" s="39"/>
      <c r="F123" s="26" t="str">
        <f>IF(E16="","",E16)</f>
        <v>Vyplň údaj</v>
      </c>
      <c r="G123" s="39"/>
      <c r="H123" s="39"/>
      <c r="I123" s="31" t="s">
        <v>35</v>
      </c>
      <c r="J123" s="35" t="str">
        <f>E22</f>
        <v xml:space="preserve">Bc. Vít Kekula </v>
      </c>
      <c r="K123" s="39"/>
      <c r="L123" s="39"/>
      <c r="M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84"/>
      <c r="B125" s="185"/>
      <c r="C125" s="186" t="s">
        <v>113</v>
      </c>
      <c r="D125" s="187" t="s">
        <v>63</v>
      </c>
      <c r="E125" s="187" t="s">
        <v>59</v>
      </c>
      <c r="F125" s="187" t="s">
        <v>60</v>
      </c>
      <c r="G125" s="187" t="s">
        <v>114</v>
      </c>
      <c r="H125" s="187" t="s">
        <v>115</v>
      </c>
      <c r="I125" s="187" t="s">
        <v>116</v>
      </c>
      <c r="J125" s="187" t="s">
        <v>117</v>
      </c>
      <c r="K125" s="188" t="s">
        <v>95</v>
      </c>
      <c r="L125" s="189" t="s">
        <v>118</v>
      </c>
      <c r="M125" s="190"/>
      <c r="N125" s="99" t="s">
        <v>1</v>
      </c>
      <c r="O125" s="100" t="s">
        <v>42</v>
      </c>
      <c r="P125" s="100" t="s">
        <v>119</v>
      </c>
      <c r="Q125" s="100" t="s">
        <v>120</v>
      </c>
      <c r="R125" s="100" t="s">
        <v>121</v>
      </c>
      <c r="S125" s="100" t="s">
        <v>122</v>
      </c>
      <c r="T125" s="100" t="s">
        <v>123</v>
      </c>
      <c r="U125" s="100" t="s">
        <v>124</v>
      </c>
      <c r="V125" s="100" t="s">
        <v>125</v>
      </c>
      <c r="W125" s="100" t="s">
        <v>126</v>
      </c>
      <c r="X125" s="101" t="s">
        <v>127</v>
      </c>
      <c r="Y125" s="184"/>
      <c r="Z125" s="184"/>
      <c r="AA125" s="184"/>
      <c r="AB125" s="184"/>
      <c r="AC125" s="184"/>
      <c r="AD125" s="184"/>
      <c r="AE125" s="184"/>
    </row>
    <row r="126" s="2" customFormat="1" ht="22.8" customHeight="1">
      <c r="A126" s="37"/>
      <c r="B126" s="38"/>
      <c r="C126" s="106" t="s">
        <v>128</v>
      </c>
      <c r="D126" s="39"/>
      <c r="E126" s="39"/>
      <c r="F126" s="39"/>
      <c r="G126" s="39"/>
      <c r="H126" s="39"/>
      <c r="I126" s="39"/>
      <c r="J126" s="39"/>
      <c r="K126" s="191">
        <f>BK126</f>
        <v>0</v>
      </c>
      <c r="L126" s="39"/>
      <c r="M126" s="43"/>
      <c r="N126" s="102"/>
      <c r="O126" s="192"/>
      <c r="P126" s="103"/>
      <c r="Q126" s="193">
        <f>Q127+Q158+Q216</f>
        <v>0</v>
      </c>
      <c r="R126" s="193">
        <f>R127+R158+R216</f>
        <v>0</v>
      </c>
      <c r="S126" s="103"/>
      <c r="T126" s="194">
        <f>T127+T158+T216</f>
        <v>0</v>
      </c>
      <c r="U126" s="103"/>
      <c r="V126" s="194">
        <f>V127+V158+V216</f>
        <v>8.5988960800000012</v>
      </c>
      <c r="W126" s="103"/>
      <c r="X126" s="195">
        <f>X127+X158+X216</f>
        <v>2.828122</v>
      </c>
      <c r="Y126" s="37"/>
      <c r="Z126" s="37"/>
      <c r="AA126" s="37"/>
      <c r="AB126" s="37"/>
      <c r="AC126" s="37"/>
      <c r="AD126" s="37"/>
      <c r="AE126" s="37"/>
      <c r="AT126" s="16" t="s">
        <v>79</v>
      </c>
      <c r="AU126" s="16" t="s">
        <v>97</v>
      </c>
      <c r="BK126" s="196">
        <f>BK127+BK158+BK216</f>
        <v>0</v>
      </c>
    </row>
    <row r="127" s="12" customFormat="1" ht="25.92" customHeight="1">
      <c r="A127" s="12"/>
      <c r="B127" s="197"/>
      <c r="C127" s="198"/>
      <c r="D127" s="199" t="s">
        <v>79</v>
      </c>
      <c r="E127" s="200" t="s">
        <v>129</v>
      </c>
      <c r="F127" s="200" t="s">
        <v>130</v>
      </c>
      <c r="G127" s="198"/>
      <c r="H127" s="198"/>
      <c r="I127" s="201"/>
      <c r="J127" s="201"/>
      <c r="K127" s="202">
        <f>BK127</f>
        <v>0</v>
      </c>
      <c r="L127" s="198"/>
      <c r="M127" s="203"/>
      <c r="N127" s="204"/>
      <c r="O127" s="205"/>
      <c r="P127" s="205"/>
      <c r="Q127" s="206">
        <f>Q128+Q130+Q135+Q144+Q156</f>
        <v>0</v>
      </c>
      <c r="R127" s="206">
        <f>R128+R130+R135+R144+R156</f>
        <v>0</v>
      </c>
      <c r="S127" s="205"/>
      <c r="T127" s="207">
        <f>T128+T130+T135+T144+T156</f>
        <v>0</v>
      </c>
      <c r="U127" s="205"/>
      <c r="V127" s="207">
        <f>V128+V130+V135+V144+V156</f>
        <v>0.93935999999999997</v>
      </c>
      <c r="W127" s="205"/>
      <c r="X127" s="208">
        <f>X128+X130+X135+X144+X156</f>
        <v>1.9173</v>
      </c>
      <c r="Y127" s="12"/>
      <c r="Z127" s="12"/>
      <c r="AA127" s="12"/>
      <c r="AB127" s="12"/>
      <c r="AC127" s="12"/>
      <c r="AD127" s="12"/>
      <c r="AE127" s="12"/>
      <c r="AR127" s="209" t="s">
        <v>85</v>
      </c>
      <c r="AT127" s="210" t="s">
        <v>79</v>
      </c>
      <c r="AU127" s="210" t="s">
        <v>80</v>
      </c>
      <c r="AY127" s="209" t="s">
        <v>131</v>
      </c>
      <c r="BK127" s="211">
        <f>BK128+BK130+BK135+BK144+BK156</f>
        <v>0</v>
      </c>
    </row>
    <row r="128" s="12" customFormat="1" ht="22.8" customHeight="1">
      <c r="A128" s="12"/>
      <c r="B128" s="197"/>
      <c r="C128" s="198"/>
      <c r="D128" s="199" t="s">
        <v>79</v>
      </c>
      <c r="E128" s="212" t="s">
        <v>132</v>
      </c>
      <c r="F128" s="212" t="s">
        <v>133</v>
      </c>
      <c r="G128" s="198"/>
      <c r="H128" s="198"/>
      <c r="I128" s="201"/>
      <c r="J128" s="201"/>
      <c r="K128" s="213">
        <f>BK128</f>
        <v>0</v>
      </c>
      <c r="L128" s="198"/>
      <c r="M128" s="203"/>
      <c r="N128" s="204"/>
      <c r="O128" s="205"/>
      <c r="P128" s="205"/>
      <c r="Q128" s="206">
        <f>Q129</f>
        <v>0</v>
      </c>
      <c r="R128" s="206">
        <f>R129</f>
        <v>0</v>
      </c>
      <c r="S128" s="205"/>
      <c r="T128" s="207">
        <f>T129</f>
        <v>0</v>
      </c>
      <c r="U128" s="205"/>
      <c r="V128" s="207">
        <f>V129</f>
        <v>0.053280000000000001</v>
      </c>
      <c r="W128" s="205"/>
      <c r="X128" s="208">
        <f>X129</f>
        <v>0</v>
      </c>
      <c r="Y128" s="12"/>
      <c r="Z128" s="12"/>
      <c r="AA128" s="12"/>
      <c r="AB128" s="12"/>
      <c r="AC128" s="12"/>
      <c r="AD128" s="12"/>
      <c r="AE128" s="12"/>
      <c r="AR128" s="209" t="s">
        <v>85</v>
      </c>
      <c r="AT128" s="210" t="s">
        <v>79</v>
      </c>
      <c r="AU128" s="210" t="s">
        <v>85</v>
      </c>
      <c r="AY128" s="209" t="s">
        <v>131</v>
      </c>
      <c r="BK128" s="211">
        <f>BK129</f>
        <v>0</v>
      </c>
    </row>
    <row r="129" s="2" customFormat="1" ht="21.75" customHeight="1">
      <c r="A129" s="37"/>
      <c r="B129" s="38"/>
      <c r="C129" s="214" t="s">
        <v>85</v>
      </c>
      <c r="D129" s="214" t="s">
        <v>134</v>
      </c>
      <c r="E129" s="215" t="s">
        <v>135</v>
      </c>
      <c r="F129" s="216" t="s">
        <v>136</v>
      </c>
      <c r="G129" s="217" t="s">
        <v>137</v>
      </c>
      <c r="H129" s="218">
        <v>1</v>
      </c>
      <c r="I129" s="219"/>
      <c r="J129" s="219"/>
      <c r="K129" s="220">
        <f>ROUND(P129*H129,2)</f>
        <v>0</v>
      </c>
      <c r="L129" s="221"/>
      <c r="M129" s="43"/>
      <c r="N129" s="222" t="s">
        <v>1</v>
      </c>
      <c r="O129" s="223" t="s">
        <v>43</v>
      </c>
      <c r="P129" s="224">
        <f>I129+J129</f>
        <v>0</v>
      </c>
      <c r="Q129" s="224">
        <f>ROUND(I129*H129,2)</f>
        <v>0</v>
      </c>
      <c r="R129" s="224">
        <f>ROUND(J129*H129,2)</f>
        <v>0</v>
      </c>
      <c r="S129" s="90"/>
      <c r="T129" s="225">
        <f>S129*H129</f>
        <v>0</v>
      </c>
      <c r="U129" s="225">
        <v>0.053280000000000001</v>
      </c>
      <c r="V129" s="225">
        <f>U129*H129</f>
        <v>0.053280000000000001</v>
      </c>
      <c r="W129" s="225">
        <v>0</v>
      </c>
      <c r="X129" s="226">
        <f>W129*H129</f>
        <v>0</v>
      </c>
      <c r="Y129" s="37"/>
      <c r="Z129" s="37"/>
      <c r="AA129" s="37"/>
      <c r="AB129" s="37"/>
      <c r="AC129" s="37"/>
      <c r="AD129" s="37"/>
      <c r="AE129" s="37"/>
      <c r="AR129" s="227" t="s">
        <v>132</v>
      </c>
      <c r="AT129" s="227" t="s">
        <v>134</v>
      </c>
      <c r="AU129" s="227" t="s">
        <v>87</v>
      </c>
      <c r="AY129" s="16" t="s">
        <v>131</v>
      </c>
      <c r="BE129" s="228">
        <f>IF(O129="základní",K129,0)</f>
        <v>0</v>
      </c>
      <c r="BF129" s="228">
        <f>IF(O129="snížená",K129,0)</f>
        <v>0</v>
      </c>
      <c r="BG129" s="228">
        <f>IF(O129="zákl. přenesená",K129,0)</f>
        <v>0</v>
      </c>
      <c r="BH129" s="228">
        <f>IF(O129="sníž. přenesená",K129,0)</f>
        <v>0</v>
      </c>
      <c r="BI129" s="228">
        <f>IF(O129="nulová",K129,0)</f>
        <v>0</v>
      </c>
      <c r="BJ129" s="16" t="s">
        <v>85</v>
      </c>
      <c r="BK129" s="228">
        <f>ROUND(P129*H129,2)</f>
        <v>0</v>
      </c>
      <c r="BL129" s="16" t="s">
        <v>132</v>
      </c>
      <c r="BM129" s="227" t="s">
        <v>138</v>
      </c>
    </row>
    <row r="130" s="12" customFormat="1" ht="22.8" customHeight="1">
      <c r="A130" s="12"/>
      <c r="B130" s="197"/>
      <c r="C130" s="198"/>
      <c r="D130" s="199" t="s">
        <v>79</v>
      </c>
      <c r="E130" s="212" t="s">
        <v>139</v>
      </c>
      <c r="F130" s="212" t="s">
        <v>140</v>
      </c>
      <c r="G130" s="198"/>
      <c r="H130" s="198"/>
      <c r="I130" s="201"/>
      <c r="J130" s="201"/>
      <c r="K130" s="213">
        <f>BK130</f>
        <v>0</v>
      </c>
      <c r="L130" s="198"/>
      <c r="M130" s="203"/>
      <c r="N130" s="204"/>
      <c r="O130" s="205"/>
      <c r="P130" s="205"/>
      <c r="Q130" s="206">
        <f>SUM(Q131:Q134)</f>
        <v>0</v>
      </c>
      <c r="R130" s="206">
        <f>SUM(R131:R134)</f>
        <v>0</v>
      </c>
      <c r="S130" s="205"/>
      <c r="T130" s="207">
        <f>SUM(T131:T134)</f>
        <v>0</v>
      </c>
      <c r="U130" s="205"/>
      <c r="V130" s="207">
        <f>SUM(V131:V134)</f>
        <v>0.88607999999999998</v>
      </c>
      <c r="W130" s="205"/>
      <c r="X130" s="208">
        <f>SUM(X131:X134)</f>
        <v>0</v>
      </c>
      <c r="Y130" s="12"/>
      <c r="Z130" s="12"/>
      <c r="AA130" s="12"/>
      <c r="AB130" s="12"/>
      <c r="AC130" s="12"/>
      <c r="AD130" s="12"/>
      <c r="AE130" s="12"/>
      <c r="AR130" s="209" t="s">
        <v>85</v>
      </c>
      <c r="AT130" s="210" t="s">
        <v>79</v>
      </c>
      <c r="AU130" s="210" t="s">
        <v>85</v>
      </c>
      <c r="AY130" s="209" t="s">
        <v>131</v>
      </c>
      <c r="BK130" s="211">
        <f>SUM(BK131:BK134)</f>
        <v>0</v>
      </c>
    </row>
    <row r="131" s="2" customFormat="1" ht="44.25" customHeight="1">
      <c r="A131" s="37"/>
      <c r="B131" s="38"/>
      <c r="C131" s="214" t="s">
        <v>87</v>
      </c>
      <c r="D131" s="214" t="s">
        <v>134</v>
      </c>
      <c r="E131" s="215" t="s">
        <v>141</v>
      </c>
      <c r="F131" s="216" t="s">
        <v>142</v>
      </c>
      <c r="G131" s="217" t="s">
        <v>143</v>
      </c>
      <c r="H131" s="218">
        <v>24</v>
      </c>
      <c r="I131" s="219"/>
      <c r="J131" s="219"/>
      <c r="K131" s="220">
        <f>ROUND(P131*H131,2)</f>
        <v>0</v>
      </c>
      <c r="L131" s="221"/>
      <c r="M131" s="43"/>
      <c r="N131" s="222" t="s">
        <v>1</v>
      </c>
      <c r="O131" s="223" t="s">
        <v>43</v>
      </c>
      <c r="P131" s="224">
        <f>I131+J131</f>
        <v>0</v>
      </c>
      <c r="Q131" s="224">
        <f>ROUND(I131*H131,2)</f>
        <v>0</v>
      </c>
      <c r="R131" s="224">
        <f>ROUND(J131*H131,2)</f>
        <v>0</v>
      </c>
      <c r="S131" s="90"/>
      <c r="T131" s="225">
        <f>S131*H131</f>
        <v>0</v>
      </c>
      <c r="U131" s="225">
        <v>0.0097000000000000003</v>
      </c>
      <c r="V131" s="225">
        <f>U131*H131</f>
        <v>0.23280000000000001</v>
      </c>
      <c r="W131" s="225">
        <v>0</v>
      </c>
      <c r="X131" s="226">
        <f>W131*H131</f>
        <v>0</v>
      </c>
      <c r="Y131" s="37"/>
      <c r="Z131" s="37"/>
      <c r="AA131" s="37"/>
      <c r="AB131" s="37"/>
      <c r="AC131" s="37"/>
      <c r="AD131" s="37"/>
      <c r="AE131" s="37"/>
      <c r="AR131" s="227" t="s">
        <v>132</v>
      </c>
      <c r="AT131" s="227" t="s">
        <v>134</v>
      </c>
      <c r="AU131" s="227" t="s">
        <v>87</v>
      </c>
      <c r="AY131" s="16" t="s">
        <v>131</v>
      </c>
      <c r="BE131" s="228">
        <f>IF(O131="základní",K131,0)</f>
        <v>0</v>
      </c>
      <c r="BF131" s="228">
        <f>IF(O131="snížená",K131,0)</f>
        <v>0</v>
      </c>
      <c r="BG131" s="228">
        <f>IF(O131="zákl. přenesená",K131,0)</f>
        <v>0</v>
      </c>
      <c r="BH131" s="228">
        <f>IF(O131="sníž. přenesená",K131,0)</f>
        <v>0</v>
      </c>
      <c r="BI131" s="228">
        <f>IF(O131="nulová",K131,0)</f>
        <v>0</v>
      </c>
      <c r="BJ131" s="16" t="s">
        <v>85</v>
      </c>
      <c r="BK131" s="228">
        <f>ROUND(P131*H131,2)</f>
        <v>0</v>
      </c>
      <c r="BL131" s="16" t="s">
        <v>132</v>
      </c>
      <c r="BM131" s="227" t="s">
        <v>144</v>
      </c>
    </row>
    <row r="132" s="2" customFormat="1" ht="21.75" customHeight="1">
      <c r="A132" s="37"/>
      <c r="B132" s="38"/>
      <c r="C132" s="229" t="s">
        <v>145</v>
      </c>
      <c r="D132" s="229" t="s">
        <v>146</v>
      </c>
      <c r="E132" s="230" t="s">
        <v>147</v>
      </c>
      <c r="F132" s="231" t="s">
        <v>148</v>
      </c>
      <c r="G132" s="232" t="s">
        <v>143</v>
      </c>
      <c r="H132" s="233">
        <v>24.48</v>
      </c>
      <c r="I132" s="234"/>
      <c r="J132" s="235"/>
      <c r="K132" s="236">
        <f>ROUND(P132*H132,2)</f>
        <v>0</v>
      </c>
      <c r="L132" s="235"/>
      <c r="M132" s="237"/>
      <c r="N132" s="238" t="s">
        <v>1</v>
      </c>
      <c r="O132" s="223" t="s">
        <v>43</v>
      </c>
      <c r="P132" s="224">
        <f>I132+J132</f>
        <v>0</v>
      </c>
      <c r="Q132" s="224">
        <f>ROUND(I132*H132,2)</f>
        <v>0</v>
      </c>
      <c r="R132" s="224">
        <f>ROUND(J132*H132,2)</f>
        <v>0</v>
      </c>
      <c r="S132" s="90"/>
      <c r="T132" s="225">
        <f>S132*H132</f>
        <v>0</v>
      </c>
      <c r="U132" s="225">
        <v>0.021999999999999999</v>
      </c>
      <c r="V132" s="225">
        <f>U132*H132</f>
        <v>0.53855999999999993</v>
      </c>
      <c r="W132" s="225">
        <v>0</v>
      </c>
      <c r="X132" s="226">
        <f>W132*H132</f>
        <v>0</v>
      </c>
      <c r="Y132" s="37"/>
      <c r="Z132" s="37"/>
      <c r="AA132" s="37"/>
      <c r="AB132" s="37"/>
      <c r="AC132" s="37"/>
      <c r="AD132" s="37"/>
      <c r="AE132" s="37"/>
      <c r="AR132" s="227" t="s">
        <v>149</v>
      </c>
      <c r="AT132" s="227" t="s">
        <v>146</v>
      </c>
      <c r="AU132" s="227" t="s">
        <v>87</v>
      </c>
      <c r="AY132" s="16" t="s">
        <v>131</v>
      </c>
      <c r="BE132" s="228">
        <f>IF(O132="základní",K132,0)</f>
        <v>0</v>
      </c>
      <c r="BF132" s="228">
        <f>IF(O132="snížená",K132,0)</f>
        <v>0</v>
      </c>
      <c r="BG132" s="228">
        <f>IF(O132="zákl. přenesená",K132,0)</f>
        <v>0</v>
      </c>
      <c r="BH132" s="228">
        <f>IF(O132="sníž. přenesená",K132,0)</f>
        <v>0</v>
      </c>
      <c r="BI132" s="228">
        <f>IF(O132="nulová",K132,0)</f>
        <v>0</v>
      </c>
      <c r="BJ132" s="16" t="s">
        <v>85</v>
      </c>
      <c r="BK132" s="228">
        <f>ROUND(P132*H132,2)</f>
        <v>0</v>
      </c>
      <c r="BL132" s="16" t="s">
        <v>132</v>
      </c>
      <c r="BM132" s="227" t="s">
        <v>150</v>
      </c>
    </row>
    <row r="133" s="13" customFormat="1">
      <c r="A133" s="13"/>
      <c r="B133" s="239"/>
      <c r="C133" s="240"/>
      <c r="D133" s="241" t="s">
        <v>151</v>
      </c>
      <c r="E133" s="242" t="s">
        <v>1</v>
      </c>
      <c r="F133" s="243" t="s">
        <v>152</v>
      </c>
      <c r="G133" s="240"/>
      <c r="H133" s="244">
        <v>24.48</v>
      </c>
      <c r="I133" s="245"/>
      <c r="J133" s="245"/>
      <c r="K133" s="240"/>
      <c r="L133" s="240"/>
      <c r="M133" s="246"/>
      <c r="N133" s="247"/>
      <c r="O133" s="248"/>
      <c r="P133" s="248"/>
      <c r="Q133" s="248"/>
      <c r="R133" s="248"/>
      <c r="S133" s="248"/>
      <c r="T133" s="248"/>
      <c r="U133" s="248"/>
      <c r="V133" s="248"/>
      <c r="W133" s="248"/>
      <c r="X133" s="249"/>
      <c r="Y133" s="13"/>
      <c r="Z133" s="13"/>
      <c r="AA133" s="13"/>
      <c r="AB133" s="13"/>
      <c r="AC133" s="13"/>
      <c r="AD133" s="13"/>
      <c r="AE133" s="13"/>
      <c r="AT133" s="250" t="s">
        <v>151</v>
      </c>
      <c r="AU133" s="250" t="s">
        <v>87</v>
      </c>
      <c r="AV133" s="13" t="s">
        <v>87</v>
      </c>
      <c r="AW133" s="13" t="s">
        <v>5</v>
      </c>
      <c r="AX133" s="13" t="s">
        <v>85</v>
      </c>
      <c r="AY133" s="250" t="s">
        <v>131</v>
      </c>
    </row>
    <row r="134" s="2" customFormat="1" ht="21.75" customHeight="1">
      <c r="A134" s="37"/>
      <c r="B134" s="38"/>
      <c r="C134" s="214" t="s">
        <v>132</v>
      </c>
      <c r="D134" s="214" t="s">
        <v>134</v>
      </c>
      <c r="E134" s="215" t="s">
        <v>153</v>
      </c>
      <c r="F134" s="216" t="s">
        <v>154</v>
      </c>
      <c r="G134" s="217" t="s">
        <v>143</v>
      </c>
      <c r="H134" s="218">
        <v>24</v>
      </c>
      <c r="I134" s="219"/>
      <c r="J134" s="219"/>
      <c r="K134" s="220">
        <f>ROUND(P134*H134,2)</f>
        <v>0</v>
      </c>
      <c r="L134" s="221"/>
      <c r="M134" s="43"/>
      <c r="N134" s="222" t="s">
        <v>1</v>
      </c>
      <c r="O134" s="223" t="s">
        <v>43</v>
      </c>
      <c r="P134" s="224">
        <f>I134+J134</f>
        <v>0</v>
      </c>
      <c r="Q134" s="224">
        <f>ROUND(I134*H134,2)</f>
        <v>0</v>
      </c>
      <c r="R134" s="224">
        <f>ROUND(J134*H134,2)</f>
        <v>0</v>
      </c>
      <c r="S134" s="90"/>
      <c r="T134" s="225">
        <f>S134*H134</f>
        <v>0</v>
      </c>
      <c r="U134" s="225">
        <v>0.0047800000000000004</v>
      </c>
      <c r="V134" s="225">
        <f>U134*H134</f>
        <v>0.11472000000000002</v>
      </c>
      <c r="W134" s="225">
        <v>0</v>
      </c>
      <c r="X134" s="226">
        <f>W134*H134</f>
        <v>0</v>
      </c>
      <c r="Y134" s="37"/>
      <c r="Z134" s="37"/>
      <c r="AA134" s="37"/>
      <c r="AB134" s="37"/>
      <c r="AC134" s="37"/>
      <c r="AD134" s="37"/>
      <c r="AE134" s="37"/>
      <c r="AR134" s="227" t="s">
        <v>132</v>
      </c>
      <c r="AT134" s="227" t="s">
        <v>134</v>
      </c>
      <c r="AU134" s="227" t="s">
        <v>87</v>
      </c>
      <c r="AY134" s="16" t="s">
        <v>131</v>
      </c>
      <c r="BE134" s="228">
        <f>IF(O134="základní",K134,0)</f>
        <v>0</v>
      </c>
      <c r="BF134" s="228">
        <f>IF(O134="snížená",K134,0)</f>
        <v>0</v>
      </c>
      <c r="BG134" s="228">
        <f>IF(O134="zákl. přenesená",K134,0)</f>
        <v>0</v>
      </c>
      <c r="BH134" s="228">
        <f>IF(O134="sníž. přenesená",K134,0)</f>
        <v>0</v>
      </c>
      <c r="BI134" s="228">
        <f>IF(O134="nulová",K134,0)</f>
        <v>0</v>
      </c>
      <c r="BJ134" s="16" t="s">
        <v>85</v>
      </c>
      <c r="BK134" s="228">
        <f>ROUND(P134*H134,2)</f>
        <v>0</v>
      </c>
      <c r="BL134" s="16" t="s">
        <v>132</v>
      </c>
      <c r="BM134" s="227" t="s">
        <v>155</v>
      </c>
    </row>
    <row r="135" s="12" customFormat="1" ht="22.8" customHeight="1">
      <c r="A135" s="12"/>
      <c r="B135" s="197"/>
      <c r="C135" s="198"/>
      <c r="D135" s="199" t="s">
        <v>79</v>
      </c>
      <c r="E135" s="212" t="s">
        <v>156</v>
      </c>
      <c r="F135" s="212" t="s">
        <v>157</v>
      </c>
      <c r="G135" s="198"/>
      <c r="H135" s="198"/>
      <c r="I135" s="201"/>
      <c r="J135" s="201"/>
      <c r="K135" s="213">
        <f>BK135</f>
        <v>0</v>
      </c>
      <c r="L135" s="198"/>
      <c r="M135" s="203"/>
      <c r="N135" s="204"/>
      <c r="O135" s="205"/>
      <c r="P135" s="205"/>
      <c r="Q135" s="206">
        <f>SUM(Q136:Q143)</f>
        <v>0</v>
      </c>
      <c r="R135" s="206">
        <f>SUM(R136:R143)</f>
        <v>0</v>
      </c>
      <c r="S135" s="205"/>
      <c r="T135" s="207">
        <f>SUM(T136:T143)</f>
        <v>0</v>
      </c>
      <c r="U135" s="205"/>
      <c r="V135" s="207">
        <f>SUM(V136:V143)</f>
        <v>0</v>
      </c>
      <c r="W135" s="205"/>
      <c r="X135" s="208">
        <f>SUM(X136:X143)</f>
        <v>1.9173</v>
      </c>
      <c r="Y135" s="12"/>
      <c r="Z135" s="12"/>
      <c r="AA135" s="12"/>
      <c r="AB135" s="12"/>
      <c r="AC135" s="12"/>
      <c r="AD135" s="12"/>
      <c r="AE135" s="12"/>
      <c r="AR135" s="209" t="s">
        <v>85</v>
      </c>
      <c r="AT135" s="210" t="s">
        <v>79</v>
      </c>
      <c r="AU135" s="210" t="s">
        <v>85</v>
      </c>
      <c r="AY135" s="209" t="s">
        <v>131</v>
      </c>
      <c r="BK135" s="211">
        <f>SUM(BK136:BK143)</f>
        <v>0</v>
      </c>
    </row>
    <row r="136" s="2" customFormat="1" ht="33" customHeight="1">
      <c r="A136" s="37"/>
      <c r="B136" s="38"/>
      <c r="C136" s="214" t="s">
        <v>158</v>
      </c>
      <c r="D136" s="214" t="s">
        <v>134</v>
      </c>
      <c r="E136" s="215" t="s">
        <v>159</v>
      </c>
      <c r="F136" s="216" t="s">
        <v>160</v>
      </c>
      <c r="G136" s="217" t="s">
        <v>143</v>
      </c>
      <c r="H136" s="218">
        <v>772.20000000000005</v>
      </c>
      <c r="I136" s="219"/>
      <c r="J136" s="219"/>
      <c r="K136" s="220">
        <f>ROUND(P136*H136,2)</f>
        <v>0</v>
      </c>
      <c r="L136" s="221"/>
      <c r="M136" s="43"/>
      <c r="N136" s="222" t="s">
        <v>1</v>
      </c>
      <c r="O136" s="223" t="s">
        <v>43</v>
      </c>
      <c r="P136" s="224">
        <f>I136+J136</f>
        <v>0</v>
      </c>
      <c r="Q136" s="224">
        <f>ROUND(I136*H136,2)</f>
        <v>0</v>
      </c>
      <c r="R136" s="224">
        <f>ROUND(J136*H136,2)</f>
        <v>0</v>
      </c>
      <c r="S136" s="90"/>
      <c r="T136" s="225">
        <f>S136*H136</f>
        <v>0</v>
      </c>
      <c r="U136" s="225">
        <v>0</v>
      </c>
      <c r="V136" s="225">
        <f>U136*H136</f>
        <v>0</v>
      </c>
      <c r="W136" s="225">
        <v>0</v>
      </c>
      <c r="X136" s="226">
        <f>W136*H136</f>
        <v>0</v>
      </c>
      <c r="Y136" s="37"/>
      <c r="Z136" s="37"/>
      <c r="AA136" s="37"/>
      <c r="AB136" s="37"/>
      <c r="AC136" s="37"/>
      <c r="AD136" s="37"/>
      <c r="AE136" s="37"/>
      <c r="AR136" s="227" t="s">
        <v>132</v>
      </c>
      <c r="AT136" s="227" t="s">
        <v>134</v>
      </c>
      <c r="AU136" s="227" t="s">
        <v>87</v>
      </c>
      <c r="AY136" s="16" t="s">
        <v>131</v>
      </c>
      <c r="BE136" s="228">
        <f>IF(O136="základní",K136,0)</f>
        <v>0</v>
      </c>
      <c r="BF136" s="228">
        <f>IF(O136="snížená",K136,0)</f>
        <v>0</v>
      </c>
      <c r="BG136" s="228">
        <f>IF(O136="zákl. přenesená",K136,0)</f>
        <v>0</v>
      </c>
      <c r="BH136" s="228">
        <f>IF(O136="sníž. přenesená",K136,0)</f>
        <v>0</v>
      </c>
      <c r="BI136" s="228">
        <f>IF(O136="nulová",K136,0)</f>
        <v>0</v>
      </c>
      <c r="BJ136" s="16" t="s">
        <v>85</v>
      </c>
      <c r="BK136" s="228">
        <f>ROUND(P136*H136,2)</f>
        <v>0</v>
      </c>
      <c r="BL136" s="16" t="s">
        <v>132</v>
      </c>
      <c r="BM136" s="227" t="s">
        <v>161</v>
      </c>
    </row>
    <row r="137" s="13" customFormat="1">
      <c r="A137" s="13"/>
      <c r="B137" s="239"/>
      <c r="C137" s="240"/>
      <c r="D137" s="241" t="s">
        <v>151</v>
      </c>
      <c r="E137" s="242" t="s">
        <v>1</v>
      </c>
      <c r="F137" s="243" t="s">
        <v>162</v>
      </c>
      <c r="G137" s="240"/>
      <c r="H137" s="244">
        <v>772.20000000000005</v>
      </c>
      <c r="I137" s="245"/>
      <c r="J137" s="245"/>
      <c r="K137" s="240"/>
      <c r="L137" s="240"/>
      <c r="M137" s="246"/>
      <c r="N137" s="247"/>
      <c r="O137" s="248"/>
      <c r="P137" s="248"/>
      <c r="Q137" s="248"/>
      <c r="R137" s="248"/>
      <c r="S137" s="248"/>
      <c r="T137" s="248"/>
      <c r="U137" s="248"/>
      <c r="V137" s="248"/>
      <c r="W137" s="248"/>
      <c r="X137" s="249"/>
      <c r="Y137" s="13"/>
      <c r="Z137" s="13"/>
      <c r="AA137" s="13"/>
      <c r="AB137" s="13"/>
      <c r="AC137" s="13"/>
      <c r="AD137" s="13"/>
      <c r="AE137" s="13"/>
      <c r="AT137" s="250" t="s">
        <v>151</v>
      </c>
      <c r="AU137" s="250" t="s">
        <v>87</v>
      </c>
      <c r="AV137" s="13" t="s">
        <v>87</v>
      </c>
      <c r="AW137" s="13" t="s">
        <v>5</v>
      </c>
      <c r="AX137" s="13" t="s">
        <v>85</v>
      </c>
      <c r="AY137" s="250" t="s">
        <v>131</v>
      </c>
    </row>
    <row r="138" s="2" customFormat="1" ht="33" customHeight="1">
      <c r="A138" s="37"/>
      <c r="B138" s="38"/>
      <c r="C138" s="214" t="s">
        <v>139</v>
      </c>
      <c r="D138" s="214" t="s">
        <v>134</v>
      </c>
      <c r="E138" s="215" t="s">
        <v>163</v>
      </c>
      <c r="F138" s="216" t="s">
        <v>164</v>
      </c>
      <c r="G138" s="217" t="s">
        <v>143</v>
      </c>
      <c r="H138" s="218">
        <v>23166</v>
      </c>
      <c r="I138" s="219"/>
      <c r="J138" s="219"/>
      <c r="K138" s="220">
        <f>ROUND(P138*H138,2)</f>
        <v>0</v>
      </c>
      <c r="L138" s="221"/>
      <c r="M138" s="43"/>
      <c r="N138" s="222" t="s">
        <v>1</v>
      </c>
      <c r="O138" s="223" t="s">
        <v>43</v>
      </c>
      <c r="P138" s="224">
        <f>I138+J138</f>
        <v>0</v>
      </c>
      <c r="Q138" s="224">
        <f>ROUND(I138*H138,2)</f>
        <v>0</v>
      </c>
      <c r="R138" s="224">
        <f>ROUND(J138*H138,2)</f>
        <v>0</v>
      </c>
      <c r="S138" s="90"/>
      <c r="T138" s="225">
        <f>S138*H138</f>
        <v>0</v>
      </c>
      <c r="U138" s="225">
        <v>0</v>
      </c>
      <c r="V138" s="225">
        <f>U138*H138</f>
        <v>0</v>
      </c>
      <c r="W138" s="225">
        <v>0</v>
      </c>
      <c r="X138" s="226">
        <f>W138*H138</f>
        <v>0</v>
      </c>
      <c r="Y138" s="37"/>
      <c r="Z138" s="37"/>
      <c r="AA138" s="37"/>
      <c r="AB138" s="37"/>
      <c r="AC138" s="37"/>
      <c r="AD138" s="37"/>
      <c r="AE138" s="37"/>
      <c r="AR138" s="227" t="s">
        <v>132</v>
      </c>
      <c r="AT138" s="227" t="s">
        <v>134</v>
      </c>
      <c r="AU138" s="227" t="s">
        <v>87</v>
      </c>
      <c r="AY138" s="16" t="s">
        <v>131</v>
      </c>
      <c r="BE138" s="228">
        <f>IF(O138="základní",K138,0)</f>
        <v>0</v>
      </c>
      <c r="BF138" s="228">
        <f>IF(O138="snížená",K138,0)</f>
        <v>0</v>
      </c>
      <c r="BG138" s="228">
        <f>IF(O138="zákl. přenesená",K138,0)</f>
        <v>0</v>
      </c>
      <c r="BH138" s="228">
        <f>IF(O138="sníž. přenesená",K138,0)</f>
        <v>0</v>
      </c>
      <c r="BI138" s="228">
        <f>IF(O138="nulová",K138,0)</f>
        <v>0</v>
      </c>
      <c r="BJ138" s="16" t="s">
        <v>85</v>
      </c>
      <c r="BK138" s="228">
        <f>ROUND(P138*H138,2)</f>
        <v>0</v>
      </c>
      <c r="BL138" s="16" t="s">
        <v>132</v>
      </c>
      <c r="BM138" s="227" t="s">
        <v>165</v>
      </c>
    </row>
    <row r="139" s="13" customFormat="1">
      <c r="A139" s="13"/>
      <c r="B139" s="239"/>
      <c r="C139" s="240"/>
      <c r="D139" s="241" t="s">
        <v>151</v>
      </c>
      <c r="E139" s="242" t="s">
        <v>1</v>
      </c>
      <c r="F139" s="243" t="s">
        <v>166</v>
      </c>
      <c r="G139" s="240"/>
      <c r="H139" s="244">
        <v>23166</v>
      </c>
      <c r="I139" s="245"/>
      <c r="J139" s="245"/>
      <c r="K139" s="240"/>
      <c r="L139" s="240"/>
      <c r="M139" s="246"/>
      <c r="N139" s="247"/>
      <c r="O139" s="248"/>
      <c r="P139" s="248"/>
      <c r="Q139" s="248"/>
      <c r="R139" s="248"/>
      <c r="S139" s="248"/>
      <c r="T139" s="248"/>
      <c r="U139" s="248"/>
      <c r="V139" s="248"/>
      <c r="W139" s="248"/>
      <c r="X139" s="249"/>
      <c r="Y139" s="13"/>
      <c r="Z139" s="13"/>
      <c r="AA139" s="13"/>
      <c r="AB139" s="13"/>
      <c r="AC139" s="13"/>
      <c r="AD139" s="13"/>
      <c r="AE139" s="13"/>
      <c r="AT139" s="250" t="s">
        <v>151</v>
      </c>
      <c r="AU139" s="250" t="s">
        <v>87</v>
      </c>
      <c r="AV139" s="13" t="s">
        <v>87</v>
      </c>
      <c r="AW139" s="13" t="s">
        <v>5</v>
      </c>
      <c r="AX139" s="13" t="s">
        <v>85</v>
      </c>
      <c r="AY139" s="250" t="s">
        <v>131</v>
      </c>
    </row>
    <row r="140" s="2" customFormat="1" ht="33" customHeight="1">
      <c r="A140" s="37"/>
      <c r="B140" s="38"/>
      <c r="C140" s="214" t="s">
        <v>167</v>
      </c>
      <c r="D140" s="214" t="s">
        <v>134</v>
      </c>
      <c r="E140" s="215" t="s">
        <v>168</v>
      </c>
      <c r="F140" s="216" t="s">
        <v>169</v>
      </c>
      <c r="G140" s="217" t="s">
        <v>143</v>
      </c>
      <c r="H140" s="218">
        <v>772.20000000000005</v>
      </c>
      <c r="I140" s="219"/>
      <c r="J140" s="219"/>
      <c r="K140" s="220">
        <f>ROUND(P140*H140,2)</f>
        <v>0</v>
      </c>
      <c r="L140" s="221"/>
      <c r="M140" s="43"/>
      <c r="N140" s="222" t="s">
        <v>1</v>
      </c>
      <c r="O140" s="223" t="s">
        <v>43</v>
      </c>
      <c r="P140" s="224">
        <f>I140+J140</f>
        <v>0</v>
      </c>
      <c r="Q140" s="224">
        <f>ROUND(I140*H140,2)</f>
        <v>0</v>
      </c>
      <c r="R140" s="224">
        <f>ROUND(J140*H140,2)</f>
        <v>0</v>
      </c>
      <c r="S140" s="90"/>
      <c r="T140" s="225">
        <f>S140*H140</f>
        <v>0</v>
      </c>
      <c r="U140" s="225">
        <v>0</v>
      </c>
      <c r="V140" s="225">
        <f>U140*H140</f>
        <v>0</v>
      </c>
      <c r="W140" s="225">
        <v>0</v>
      </c>
      <c r="X140" s="226">
        <f>W140*H140</f>
        <v>0</v>
      </c>
      <c r="Y140" s="37"/>
      <c r="Z140" s="37"/>
      <c r="AA140" s="37"/>
      <c r="AB140" s="37"/>
      <c r="AC140" s="37"/>
      <c r="AD140" s="37"/>
      <c r="AE140" s="37"/>
      <c r="AR140" s="227" t="s">
        <v>132</v>
      </c>
      <c r="AT140" s="227" t="s">
        <v>134</v>
      </c>
      <c r="AU140" s="227" t="s">
        <v>87</v>
      </c>
      <c r="AY140" s="16" t="s">
        <v>131</v>
      </c>
      <c r="BE140" s="228">
        <f>IF(O140="základní",K140,0)</f>
        <v>0</v>
      </c>
      <c r="BF140" s="228">
        <f>IF(O140="snížená",K140,0)</f>
        <v>0</v>
      </c>
      <c r="BG140" s="228">
        <f>IF(O140="zákl. přenesená",K140,0)</f>
        <v>0</v>
      </c>
      <c r="BH140" s="228">
        <f>IF(O140="sníž. přenesená",K140,0)</f>
        <v>0</v>
      </c>
      <c r="BI140" s="228">
        <f>IF(O140="nulová",K140,0)</f>
        <v>0</v>
      </c>
      <c r="BJ140" s="16" t="s">
        <v>85</v>
      </c>
      <c r="BK140" s="228">
        <f>ROUND(P140*H140,2)</f>
        <v>0</v>
      </c>
      <c r="BL140" s="16" t="s">
        <v>132</v>
      </c>
      <c r="BM140" s="227" t="s">
        <v>170</v>
      </c>
    </row>
    <row r="141" s="2" customFormat="1" ht="21.75" customHeight="1">
      <c r="A141" s="37"/>
      <c r="B141" s="38"/>
      <c r="C141" s="214" t="s">
        <v>149</v>
      </c>
      <c r="D141" s="214" t="s">
        <v>134</v>
      </c>
      <c r="E141" s="215" t="s">
        <v>171</v>
      </c>
      <c r="F141" s="216" t="s">
        <v>172</v>
      </c>
      <c r="G141" s="217" t="s">
        <v>173</v>
      </c>
      <c r="H141" s="218">
        <v>0.29999999999999999</v>
      </c>
      <c r="I141" s="219"/>
      <c r="J141" s="219"/>
      <c r="K141" s="220">
        <f>ROUND(P141*H141,2)</f>
        <v>0</v>
      </c>
      <c r="L141" s="221"/>
      <c r="M141" s="43"/>
      <c r="N141" s="222" t="s">
        <v>1</v>
      </c>
      <c r="O141" s="223" t="s">
        <v>43</v>
      </c>
      <c r="P141" s="224">
        <f>I141+J141</f>
        <v>0</v>
      </c>
      <c r="Q141" s="224">
        <f>ROUND(I141*H141,2)</f>
        <v>0</v>
      </c>
      <c r="R141" s="224">
        <f>ROUND(J141*H141,2)</f>
        <v>0</v>
      </c>
      <c r="S141" s="90"/>
      <c r="T141" s="225">
        <f>S141*H141</f>
        <v>0</v>
      </c>
      <c r="U141" s="225">
        <v>0</v>
      </c>
      <c r="V141" s="225">
        <f>U141*H141</f>
        <v>0</v>
      </c>
      <c r="W141" s="225">
        <v>1.671</v>
      </c>
      <c r="X141" s="226">
        <f>W141*H141</f>
        <v>0.50129999999999997</v>
      </c>
      <c r="Y141" s="37"/>
      <c r="Z141" s="37"/>
      <c r="AA141" s="37"/>
      <c r="AB141" s="37"/>
      <c r="AC141" s="37"/>
      <c r="AD141" s="37"/>
      <c r="AE141" s="37"/>
      <c r="AR141" s="227" t="s">
        <v>132</v>
      </c>
      <c r="AT141" s="227" t="s">
        <v>134</v>
      </c>
      <c r="AU141" s="227" t="s">
        <v>87</v>
      </c>
      <c r="AY141" s="16" t="s">
        <v>131</v>
      </c>
      <c r="BE141" s="228">
        <f>IF(O141="základní",K141,0)</f>
        <v>0</v>
      </c>
      <c r="BF141" s="228">
        <f>IF(O141="snížená",K141,0)</f>
        <v>0</v>
      </c>
      <c r="BG141" s="228">
        <f>IF(O141="zákl. přenesená",K141,0)</f>
        <v>0</v>
      </c>
      <c r="BH141" s="228">
        <f>IF(O141="sníž. přenesená",K141,0)</f>
        <v>0</v>
      </c>
      <c r="BI141" s="228">
        <f>IF(O141="nulová",K141,0)</f>
        <v>0</v>
      </c>
      <c r="BJ141" s="16" t="s">
        <v>85</v>
      </c>
      <c r="BK141" s="228">
        <f>ROUND(P141*H141,2)</f>
        <v>0</v>
      </c>
      <c r="BL141" s="16" t="s">
        <v>132</v>
      </c>
      <c r="BM141" s="227" t="s">
        <v>174</v>
      </c>
    </row>
    <row r="142" s="13" customFormat="1">
      <c r="A142" s="13"/>
      <c r="B142" s="239"/>
      <c r="C142" s="240"/>
      <c r="D142" s="241" t="s">
        <v>151</v>
      </c>
      <c r="E142" s="242" t="s">
        <v>1</v>
      </c>
      <c r="F142" s="243" t="s">
        <v>175</v>
      </c>
      <c r="G142" s="240"/>
      <c r="H142" s="244">
        <v>0.29999999999999999</v>
      </c>
      <c r="I142" s="245"/>
      <c r="J142" s="245"/>
      <c r="K142" s="240"/>
      <c r="L142" s="240"/>
      <c r="M142" s="246"/>
      <c r="N142" s="247"/>
      <c r="O142" s="248"/>
      <c r="P142" s="248"/>
      <c r="Q142" s="248"/>
      <c r="R142" s="248"/>
      <c r="S142" s="248"/>
      <c r="T142" s="248"/>
      <c r="U142" s="248"/>
      <c r="V142" s="248"/>
      <c r="W142" s="248"/>
      <c r="X142" s="249"/>
      <c r="Y142" s="13"/>
      <c r="Z142" s="13"/>
      <c r="AA142" s="13"/>
      <c r="AB142" s="13"/>
      <c r="AC142" s="13"/>
      <c r="AD142" s="13"/>
      <c r="AE142" s="13"/>
      <c r="AT142" s="250" t="s">
        <v>151</v>
      </c>
      <c r="AU142" s="250" t="s">
        <v>87</v>
      </c>
      <c r="AV142" s="13" t="s">
        <v>87</v>
      </c>
      <c r="AW142" s="13" t="s">
        <v>5</v>
      </c>
      <c r="AX142" s="13" t="s">
        <v>85</v>
      </c>
      <c r="AY142" s="250" t="s">
        <v>131</v>
      </c>
    </row>
    <row r="143" s="2" customFormat="1" ht="33" customHeight="1">
      <c r="A143" s="37"/>
      <c r="B143" s="38"/>
      <c r="C143" s="214" t="s">
        <v>156</v>
      </c>
      <c r="D143" s="214" t="s">
        <v>134</v>
      </c>
      <c r="E143" s="215" t="s">
        <v>176</v>
      </c>
      <c r="F143" s="216" t="s">
        <v>177</v>
      </c>
      <c r="G143" s="217" t="s">
        <v>143</v>
      </c>
      <c r="H143" s="218">
        <v>24</v>
      </c>
      <c r="I143" s="219"/>
      <c r="J143" s="219"/>
      <c r="K143" s="220">
        <f>ROUND(P143*H143,2)</f>
        <v>0</v>
      </c>
      <c r="L143" s="221"/>
      <c r="M143" s="43"/>
      <c r="N143" s="222" t="s">
        <v>1</v>
      </c>
      <c r="O143" s="223" t="s">
        <v>43</v>
      </c>
      <c r="P143" s="224">
        <f>I143+J143</f>
        <v>0</v>
      </c>
      <c r="Q143" s="224">
        <f>ROUND(I143*H143,2)</f>
        <v>0</v>
      </c>
      <c r="R143" s="224">
        <f>ROUND(J143*H143,2)</f>
        <v>0</v>
      </c>
      <c r="S143" s="90"/>
      <c r="T143" s="225">
        <f>S143*H143</f>
        <v>0</v>
      </c>
      <c r="U143" s="225">
        <v>0</v>
      </c>
      <c r="V143" s="225">
        <f>U143*H143</f>
        <v>0</v>
      </c>
      <c r="W143" s="225">
        <v>0.058999999999999997</v>
      </c>
      <c r="X143" s="226">
        <f>W143*H143</f>
        <v>1.4159999999999999</v>
      </c>
      <c r="Y143" s="37"/>
      <c r="Z143" s="37"/>
      <c r="AA143" s="37"/>
      <c r="AB143" s="37"/>
      <c r="AC143" s="37"/>
      <c r="AD143" s="37"/>
      <c r="AE143" s="37"/>
      <c r="AR143" s="227" t="s">
        <v>132</v>
      </c>
      <c r="AT143" s="227" t="s">
        <v>134</v>
      </c>
      <c r="AU143" s="227" t="s">
        <v>87</v>
      </c>
      <c r="AY143" s="16" t="s">
        <v>131</v>
      </c>
      <c r="BE143" s="228">
        <f>IF(O143="základní",K143,0)</f>
        <v>0</v>
      </c>
      <c r="BF143" s="228">
        <f>IF(O143="snížená",K143,0)</f>
        <v>0</v>
      </c>
      <c r="BG143" s="228">
        <f>IF(O143="zákl. přenesená",K143,0)</f>
        <v>0</v>
      </c>
      <c r="BH143" s="228">
        <f>IF(O143="sníž. přenesená",K143,0)</f>
        <v>0</v>
      </c>
      <c r="BI143" s="228">
        <f>IF(O143="nulová",K143,0)</f>
        <v>0</v>
      </c>
      <c r="BJ143" s="16" t="s">
        <v>85</v>
      </c>
      <c r="BK143" s="228">
        <f>ROUND(P143*H143,2)</f>
        <v>0</v>
      </c>
      <c r="BL143" s="16" t="s">
        <v>132</v>
      </c>
      <c r="BM143" s="227" t="s">
        <v>178</v>
      </c>
    </row>
    <row r="144" s="12" customFormat="1" ht="22.8" customHeight="1">
      <c r="A144" s="12"/>
      <c r="B144" s="197"/>
      <c r="C144" s="198"/>
      <c r="D144" s="199" t="s">
        <v>79</v>
      </c>
      <c r="E144" s="212" t="s">
        <v>179</v>
      </c>
      <c r="F144" s="212" t="s">
        <v>180</v>
      </c>
      <c r="G144" s="198"/>
      <c r="H144" s="198"/>
      <c r="I144" s="201"/>
      <c r="J144" s="201"/>
      <c r="K144" s="213">
        <f>BK144</f>
        <v>0</v>
      </c>
      <c r="L144" s="198"/>
      <c r="M144" s="203"/>
      <c r="N144" s="204"/>
      <c r="O144" s="205"/>
      <c r="P144" s="205"/>
      <c r="Q144" s="206">
        <f>SUM(Q145:Q155)</f>
        <v>0</v>
      </c>
      <c r="R144" s="206">
        <f>SUM(R145:R155)</f>
        <v>0</v>
      </c>
      <c r="S144" s="205"/>
      <c r="T144" s="207">
        <f>SUM(T145:T155)</f>
        <v>0</v>
      </c>
      <c r="U144" s="205"/>
      <c r="V144" s="207">
        <f>SUM(V145:V155)</f>
        <v>0</v>
      </c>
      <c r="W144" s="205"/>
      <c r="X144" s="208">
        <f>SUM(X145:X155)</f>
        <v>0</v>
      </c>
      <c r="Y144" s="12"/>
      <c r="Z144" s="12"/>
      <c r="AA144" s="12"/>
      <c r="AB144" s="12"/>
      <c r="AC144" s="12"/>
      <c r="AD144" s="12"/>
      <c r="AE144" s="12"/>
      <c r="AR144" s="209" t="s">
        <v>85</v>
      </c>
      <c r="AT144" s="210" t="s">
        <v>79</v>
      </c>
      <c r="AU144" s="210" t="s">
        <v>85</v>
      </c>
      <c r="AY144" s="209" t="s">
        <v>131</v>
      </c>
      <c r="BK144" s="211">
        <f>SUM(BK145:BK155)</f>
        <v>0</v>
      </c>
    </row>
    <row r="145" s="2" customFormat="1" ht="21.75" customHeight="1">
      <c r="A145" s="37"/>
      <c r="B145" s="38"/>
      <c r="C145" s="214" t="s">
        <v>181</v>
      </c>
      <c r="D145" s="214" t="s">
        <v>134</v>
      </c>
      <c r="E145" s="215" t="s">
        <v>182</v>
      </c>
      <c r="F145" s="216" t="s">
        <v>183</v>
      </c>
      <c r="G145" s="217" t="s">
        <v>184</v>
      </c>
      <c r="H145" s="218">
        <v>2.8279999999999998</v>
      </c>
      <c r="I145" s="219"/>
      <c r="J145" s="219"/>
      <c r="K145" s="220">
        <f>ROUND(P145*H145,2)</f>
        <v>0</v>
      </c>
      <c r="L145" s="221"/>
      <c r="M145" s="43"/>
      <c r="N145" s="222" t="s">
        <v>1</v>
      </c>
      <c r="O145" s="223" t="s">
        <v>43</v>
      </c>
      <c r="P145" s="224">
        <f>I145+J145</f>
        <v>0</v>
      </c>
      <c r="Q145" s="224">
        <f>ROUND(I145*H145,2)</f>
        <v>0</v>
      </c>
      <c r="R145" s="224">
        <f>ROUND(J145*H145,2)</f>
        <v>0</v>
      </c>
      <c r="S145" s="90"/>
      <c r="T145" s="225">
        <f>S145*H145</f>
        <v>0</v>
      </c>
      <c r="U145" s="225">
        <v>0</v>
      </c>
      <c r="V145" s="225">
        <f>U145*H145</f>
        <v>0</v>
      </c>
      <c r="W145" s="225">
        <v>0</v>
      </c>
      <c r="X145" s="226">
        <f>W145*H145</f>
        <v>0</v>
      </c>
      <c r="Y145" s="37"/>
      <c r="Z145" s="37"/>
      <c r="AA145" s="37"/>
      <c r="AB145" s="37"/>
      <c r="AC145" s="37"/>
      <c r="AD145" s="37"/>
      <c r="AE145" s="37"/>
      <c r="AR145" s="227" t="s">
        <v>132</v>
      </c>
      <c r="AT145" s="227" t="s">
        <v>134</v>
      </c>
      <c r="AU145" s="227" t="s">
        <v>87</v>
      </c>
      <c r="AY145" s="16" t="s">
        <v>131</v>
      </c>
      <c r="BE145" s="228">
        <f>IF(O145="základní",K145,0)</f>
        <v>0</v>
      </c>
      <c r="BF145" s="228">
        <f>IF(O145="snížená",K145,0)</f>
        <v>0</v>
      </c>
      <c r="BG145" s="228">
        <f>IF(O145="zákl. přenesená",K145,0)</f>
        <v>0</v>
      </c>
      <c r="BH145" s="228">
        <f>IF(O145="sníž. přenesená",K145,0)</f>
        <v>0</v>
      </c>
      <c r="BI145" s="228">
        <f>IF(O145="nulová",K145,0)</f>
        <v>0</v>
      </c>
      <c r="BJ145" s="16" t="s">
        <v>85</v>
      </c>
      <c r="BK145" s="228">
        <f>ROUND(P145*H145,2)</f>
        <v>0</v>
      </c>
      <c r="BL145" s="16" t="s">
        <v>132</v>
      </c>
      <c r="BM145" s="227" t="s">
        <v>185</v>
      </c>
    </row>
    <row r="146" s="2" customFormat="1" ht="33" customHeight="1">
      <c r="A146" s="37"/>
      <c r="B146" s="38"/>
      <c r="C146" s="214" t="s">
        <v>186</v>
      </c>
      <c r="D146" s="214" t="s">
        <v>134</v>
      </c>
      <c r="E146" s="215" t="s">
        <v>187</v>
      </c>
      <c r="F146" s="216" t="s">
        <v>188</v>
      </c>
      <c r="G146" s="217" t="s">
        <v>184</v>
      </c>
      <c r="H146" s="218">
        <v>14.140000000000001</v>
      </c>
      <c r="I146" s="219"/>
      <c r="J146" s="219"/>
      <c r="K146" s="220">
        <f>ROUND(P146*H146,2)</f>
        <v>0</v>
      </c>
      <c r="L146" s="221"/>
      <c r="M146" s="43"/>
      <c r="N146" s="222" t="s">
        <v>1</v>
      </c>
      <c r="O146" s="223" t="s">
        <v>43</v>
      </c>
      <c r="P146" s="224">
        <f>I146+J146</f>
        <v>0</v>
      </c>
      <c r="Q146" s="224">
        <f>ROUND(I146*H146,2)</f>
        <v>0</v>
      </c>
      <c r="R146" s="224">
        <f>ROUND(J146*H146,2)</f>
        <v>0</v>
      </c>
      <c r="S146" s="90"/>
      <c r="T146" s="225">
        <f>S146*H146</f>
        <v>0</v>
      </c>
      <c r="U146" s="225">
        <v>0</v>
      </c>
      <c r="V146" s="225">
        <f>U146*H146</f>
        <v>0</v>
      </c>
      <c r="W146" s="225">
        <v>0</v>
      </c>
      <c r="X146" s="226">
        <f>W146*H146</f>
        <v>0</v>
      </c>
      <c r="Y146" s="37"/>
      <c r="Z146" s="37"/>
      <c r="AA146" s="37"/>
      <c r="AB146" s="37"/>
      <c r="AC146" s="37"/>
      <c r="AD146" s="37"/>
      <c r="AE146" s="37"/>
      <c r="AR146" s="227" t="s">
        <v>132</v>
      </c>
      <c r="AT146" s="227" t="s">
        <v>134</v>
      </c>
      <c r="AU146" s="227" t="s">
        <v>87</v>
      </c>
      <c r="AY146" s="16" t="s">
        <v>131</v>
      </c>
      <c r="BE146" s="228">
        <f>IF(O146="základní",K146,0)</f>
        <v>0</v>
      </c>
      <c r="BF146" s="228">
        <f>IF(O146="snížená",K146,0)</f>
        <v>0</v>
      </c>
      <c r="BG146" s="228">
        <f>IF(O146="zákl. přenesená",K146,0)</f>
        <v>0</v>
      </c>
      <c r="BH146" s="228">
        <f>IF(O146="sníž. přenesená",K146,0)</f>
        <v>0</v>
      </c>
      <c r="BI146" s="228">
        <f>IF(O146="nulová",K146,0)</f>
        <v>0</v>
      </c>
      <c r="BJ146" s="16" t="s">
        <v>85</v>
      </c>
      <c r="BK146" s="228">
        <f>ROUND(P146*H146,2)</f>
        <v>0</v>
      </c>
      <c r="BL146" s="16" t="s">
        <v>132</v>
      </c>
      <c r="BM146" s="227" t="s">
        <v>189</v>
      </c>
    </row>
    <row r="147" s="13" customFormat="1">
      <c r="A147" s="13"/>
      <c r="B147" s="239"/>
      <c r="C147" s="240"/>
      <c r="D147" s="241" t="s">
        <v>151</v>
      </c>
      <c r="E147" s="242" t="s">
        <v>1</v>
      </c>
      <c r="F147" s="243" t="s">
        <v>190</v>
      </c>
      <c r="G147" s="240"/>
      <c r="H147" s="244">
        <v>14.140000000000001</v>
      </c>
      <c r="I147" s="245"/>
      <c r="J147" s="245"/>
      <c r="K147" s="240"/>
      <c r="L147" s="240"/>
      <c r="M147" s="246"/>
      <c r="N147" s="247"/>
      <c r="O147" s="248"/>
      <c r="P147" s="248"/>
      <c r="Q147" s="248"/>
      <c r="R147" s="248"/>
      <c r="S147" s="248"/>
      <c r="T147" s="248"/>
      <c r="U147" s="248"/>
      <c r="V147" s="248"/>
      <c r="W147" s="248"/>
      <c r="X147" s="249"/>
      <c r="Y147" s="13"/>
      <c r="Z147" s="13"/>
      <c r="AA147" s="13"/>
      <c r="AB147" s="13"/>
      <c r="AC147" s="13"/>
      <c r="AD147" s="13"/>
      <c r="AE147" s="13"/>
      <c r="AT147" s="250" t="s">
        <v>151</v>
      </c>
      <c r="AU147" s="250" t="s">
        <v>87</v>
      </c>
      <c r="AV147" s="13" t="s">
        <v>87</v>
      </c>
      <c r="AW147" s="13" t="s">
        <v>5</v>
      </c>
      <c r="AX147" s="13" t="s">
        <v>85</v>
      </c>
      <c r="AY147" s="250" t="s">
        <v>131</v>
      </c>
    </row>
    <row r="148" s="2" customFormat="1" ht="16.5" customHeight="1">
      <c r="A148" s="37"/>
      <c r="B148" s="38"/>
      <c r="C148" s="214" t="s">
        <v>191</v>
      </c>
      <c r="D148" s="214" t="s">
        <v>134</v>
      </c>
      <c r="E148" s="215" t="s">
        <v>192</v>
      </c>
      <c r="F148" s="216" t="s">
        <v>193</v>
      </c>
      <c r="G148" s="217" t="s">
        <v>194</v>
      </c>
      <c r="H148" s="218">
        <v>6</v>
      </c>
      <c r="I148" s="219"/>
      <c r="J148" s="219"/>
      <c r="K148" s="220">
        <f>ROUND(P148*H148,2)</f>
        <v>0</v>
      </c>
      <c r="L148" s="221"/>
      <c r="M148" s="43"/>
      <c r="N148" s="222" t="s">
        <v>1</v>
      </c>
      <c r="O148" s="223" t="s">
        <v>43</v>
      </c>
      <c r="P148" s="224">
        <f>I148+J148</f>
        <v>0</v>
      </c>
      <c r="Q148" s="224">
        <f>ROUND(I148*H148,2)</f>
        <v>0</v>
      </c>
      <c r="R148" s="224">
        <f>ROUND(J148*H148,2)</f>
        <v>0</v>
      </c>
      <c r="S148" s="90"/>
      <c r="T148" s="225">
        <f>S148*H148</f>
        <v>0</v>
      </c>
      <c r="U148" s="225">
        <v>0</v>
      </c>
      <c r="V148" s="225">
        <f>U148*H148</f>
        <v>0</v>
      </c>
      <c r="W148" s="225">
        <v>0</v>
      </c>
      <c r="X148" s="226">
        <f>W148*H148</f>
        <v>0</v>
      </c>
      <c r="Y148" s="37"/>
      <c r="Z148" s="37"/>
      <c r="AA148" s="37"/>
      <c r="AB148" s="37"/>
      <c r="AC148" s="37"/>
      <c r="AD148" s="37"/>
      <c r="AE148" s="37"/>
      <c r="AR148" s="227" t="s">
        <v>132</v>
      </c>
      <c r="AT148" s="227" t="s">
        <v>134</v>
      </c>
      <c r="AU148" s="227" t="s">
        <v>87</v>
      </c>
      <c r="AY148" s="16" t="s">
        <v>131</v>
      </c>
      <c r="BE148" s="228">
        <f>IF(O148="základní",K148,0)</f>
        <v>0</v>
      </c>
      <c r="BF148" s="228">
        <f>IF(O148="snížená",K148,0)</f>
        <v>0</v>
      </c>
      <c r="BG148" s="228">
        <f>IF(O148="zákl. přenesená",K148,0)</f>
        <v>0</v>
      </c>
      <c r="BH148" s="228">
        <f>IF(O148="sníž. přenesená",K148,0)</f>
        <v>0</v>
      </c>
      <c r="BI148" s="228">
        <f>IF(O148="nulová",K148,0)</f>
        <v>0</v>
      </c>
      <c r="BJ148" s="16" t="s">
        <v>85</v>
      </c>
      <c r="BK148" s="228">
        <f>ROUND(P148*H148,2)</f>
        <v>0</v>
      </c>
      <c r="BL148" s="16" t="s">
        <v>132</v>
      </c>
      <c r="BM148" s="227" t="s">
        <v>195</v>
      </c>
    </row>
    <row r="149" s="2" customFormat="1" ht="21.75" customHeight="1">
      <c r="A149" s="37"/>
      <c r="B149" s="38"/>
      <c r="C149" s="214" t="s">
        <v>196</v>
      </c>
      <c r="D149" s="214" t="s">
        <v>134</v>
      </c>
      <c r="E149" s="215" t="s">
        <v>197</v>
      </c>
      <c r="F149" s="216" t="s">
        <v>198</v>
      </c>
      <c r="G149" s="217" t="s">
        <v>194</v>
      </c>
      <c r="H149" s="218">
        <v>18</v>
      </c>
      <c r="I149" s="219"/>
      <c r="J149" s="219"/>
      <c r="K149" s="220">
        <f>ROUND(P149*H149,2)</f>
        <v>0</v>
      </c>
      <c r="L149" s="221"/>
      <c r="M149" s="43"/>
      <c r="N149" s="222" t="s">
        <v>1</v>
      </c>
      <c r="O149" s="223" t="s">
        <v>43</v>
      </c>
      <c r="P149" s="224">
        <f>I149+J149</f>
        <v>0</v>
      </c>
      <c r="Q149" s="224">
        <f>ROUND(I149*H149,2)</f>
        <v>0</v>
      </c>
      <c r="R149" s="224">
        <f>ROUND(J149*H149,2)</f>
        <v>0</v>
      </c>
      <c r="S149" s="90"/>
      <c r="T149" s="225">
        <f>S149*H149</f>
        <v>0</v>
      </c>
      <c r="U149" s="225">
        <v>0</v>
      </c>
      <c r="V149" s="225">
        <f>U149*H149</f>
        <v>0</v>
      </c>
      <c r="W149" s="225">
        <v>0</v>
      </c>
      <c r="X149" s="226">
        <f>W149*H149</f>
        <v>0</v>
      </c>
      <c r="Y149" s="37"/>
      <c r="Z149" s="37"/>
      <c r="AA149" s="37"/>
      <c r="AB149" s="37"/>
      <c r="AC149" s="37"/>
      <c r="AD149" s="37"/>
      <c r="AE149" s="37"/>
      <c r="AR149" s="227" t="s">
        <v>132</v>
      </c>
      <c r="AT149" s="227" t="s">
        <v>134</v>
      </c>
      <c r="AU149" s="227" t="s">
        <v>87</v>
      </c>
      <c r="AY149" s="16" t="s">
        <v>131</v>
      </c>
      <c r="BE149" s="228">
        <f>IF(O149="základní",K149,0)</f>
        <v>0</v>
      </c>
      <c r="BF149" s="228">
        <f>IF(O149="snížená",K149,0)</f>
        <v>0</v>
      </c>
      <c r="BG149" s="228">
        <f>IF(O149="zákl. přenesená",K149,0)</f>
        <v>0</v>
      </c>
      <c r="BH149" s="228">
        <f>IF(O149="sníž. přenesená",K149,0)</f>
        <v>0</v>
      </c>
      <c r="BI149" s="228">
        <f>IF(O149="nulová",K149,0)</f>
        <v>0</v>
      </c>
      <c r="BJ149" s="16" t="s">
        <v>85</v>
      </c>
      <c r="BK149" s="228">
        <f>ROUND(P149*H149,2)</f>
        <v>0</v>
      </c>
      <c r="BL149" s="16" t="s">
        <v>132</v>
      </c>
      <c r="BM149" s="227" t="s">
        <v>199</v>
      </c>
    </row>
    <row r="150" s="13" customFormat="1">
      <c r="A150" s="13"/>
      <c r="B150" s="239"/>
      <c r="C150" s="240"/>
      <c r="D150" s="241" t="s">
        <v>151</v>
      </c>
      <c r="E150" s="242" t="s">
        <v>1</v>
      </c>
      <c r="F150" s="243" t="s">
        <v>200</v>
      </c>
      <c r="G150" s="240"/>
      <c r="H150" s="244">
        <v>18</v>
      </c>
      <c r="I150" s="245"/>
      <c r="J150" s="245"/>
      <c r="K150" s="240"/>
      <c r="L150" s="240"/>
      <c r="M150" s="246"/>
      <c r="N150" s="247"/>
      <c r="O150" s="248"/>
      <c r="P150" s="248"/>
      <c r="Q150" s="248"/>
      <c r="R150" s="248"/>
      <c r="S150" s="248"/>
      <c r="T150" s="248"/>
      <c r="U150" s="248"/>
      <c r="V150" s="248"/>
      <c r="W150" s="248"/>
      <c r="X150" s="249"/>
      <c r="Y150" s="13"/>
      <c r="Z150" s="13"/>
      <c r="AA150" s="13"/>
      <c r="AB150" s="13"/>
      <c r="AC150" s="13"/>
      <c r="AD150" s="13"/>
      <c r="AE150" s="13"/>
      <c r="AT150" s="250" t="s">
        <v>151</v>
      </c>
      <c r="AU150" s="250" t="s">
        <v>87</v>
      </c>
      <c r="AV150" s="13" t="s">
        <v>87</v>
      </c>
      <c r="AW150" s="13" t="s">
        <v>5</v>
      </c>
      <c r="AX150" s="13" t="s">
        <v>85</v>
      </c>
      <c r="AY150" s="250" t="s">
        <v>131</v>
      </c>
    </row>
    <row r="151" s="2" customFormat="1" ht="21.75" customHeight="1">
      <c r="A151" s="37"/>
      <c r="B151" s="38"/>
      <c r="C151" s="214" t="s">
        <v>201</v>
      </c>
      <c r="D151" s="214" t="s">
        <v>134</v>
      </c>
      <c r="E151" s="215" t="s">
        <v>202</v>
      </c>
      <c r="F151" s="216" t="s">
        <v>203</v>
      </c>
      <c r="G151" s="217" t="s">
        <v>184</v>
      </c>
      <c r="H151" s="218">
        <v>2.8279999999999998</v>
      </c>
      <c r="I151" s="219"/>
      <c r="J151" s="219"/>
      <c r="K151" s="220">
        <f>ROUND(P151*H151,2)</f>
        <v>0</v>
      </c>
      <c r="L151" s="221"/>
      <c r="M151" s="43"/>
      <c r="N151" s="222" t="s">
        <v>1</v>
      </c>
      <c r="O151" s="223" t="s">
        <v>43</v>
      </c>
      <c r="P151" s="224">
        <f>I151+J151</f>
        <v>0</v>
      </c>
      <c r="Q151" s="224">
        <f>ROUND(I151*H151,2)</f>
        <v>0</v>
      </c>
      <c r="R151" s="224">
        <f>ROUND(J151*H151,2)</f>
        <v>0</v>
      </c>
      <c r="S151" s="90"/>
      <c r="T151" s="225">
        <f>S151*H151</f>
        <v>0</v>
      </c>
      <c r="U151" s="225">
        <v>0</v>
      </c>
      <c r="V151" s="225">
        <f>U151*H151</f>
        <v>0</v>
      </c>
      <c r="W151" s="225">
        <v>0</v>
      </c>
      <c r="X151" s="226">
        <f>W151*H151</f>
        <v>0</v>
      </c>
      <c r="Y151" s="37"/>
      <c r="Z151" s="37"/>
      <c r="AA151" s="37"/>
      <c r="AB151" s="37"/>
      <c r="AC151" s="37"/>
      <c r="AD151" s="37"/>
      <c r="AE151" s="37"/>
      <c r="AR151" s="227" t="s">
        <v>132</v>
      </c>
      <c r="AT151" s="227" t="s">
        <v>134</v>
      </c>
      <c r="AU151" s="227" t="s">
        <v>87</v>
      </c>
      <c r="AY151" s="16" t="s">
        <v>131</v>
      </c>
      <c r="BE151" s="228">
        <f>IF(O151="základní",K151,0)</f>
        <v>0</v>
      </c>
      <c r="BF151" s="228">
        <f>IF(O151="snížená",K151,0)</f>
        <v>0</v>
      </c>
      <c r="BG151" s="228">
        <f>IF(O151="zákl. přenesená",K151,0)</f>
        <v>0</v>
      </c>
      <c r="BH151" s="228">
        <f>IF(O151="sníž. přenesená",K151,0)</f>
        <v>0</v>
      </c>
      <c r="BI151" s="228">
        <f>IF(O151="nulová",K151,0)</f>
        <v>0</v>
      </c>
      <c r="BJ151" s="16" t="s">
        <v>85</v>
      </c>
      <c r="BK151" s="228">
        <f>ROUND(P151*H151,2)</f>
        <v>0</v>
      </c>
      <c r="BL151" s="16" t="s">
        <v>132</v>
      </c>
      <c r="BM151" s="227" t="s">
        <v>204</v>
      </c>
    </row>
    <row r="152" s="2" customFormat="1" ht="21.75" customHeight="1">
      <c r="A152" s="37"/>
      <c r="B152" s="38"/>
      <c r="C152" s="214" t="s">
        <v>9</v>
      </c>
      <c r="D152" s="214" t="s">
        <v>134</v>
      </c>
      <c r="E152" s="215" t="s">
        <v>205</v>
      </c>
      <c r="F152" s="216" t="s">
        <v>206</v>
      </c>
      <c r="G152" s="217" t="s">
        <v>184</v>
      </c>
      <c r="H152" s="218">
        <v>39.591999999999999</v>
      </c>
      <c r="I152" s="219"/>
      <c r="J152" s="219"/>
      <c r="K152" s="220">
        <f>ROUND(P152*H152,2)</f>
        <v>0</v>
      </c>
      <c r="L152" s="221"/>
      <c r="M152" s="43"/>
      <c r="N152" s="222" t="s">
        <v>1</v>
      </c>
      <c r="O152" s="223" t="s">
        <v>43</v>
      </c>
      <c r="P152" s="224">
        <f>I152+J152</f>
        <v>0</v>
      </c>
      <c r="Q152" s="224">
        <f>ROUND(I152*H152,2)</f>
        <v>0</v>
      </c>
      <c r="R152" s="224">
        <f>ROUND(J152*H152,2)</f>
        <v>0</v>
      </c>
      <c r="S152" s="90"/>
      <c r="T152" s="225">
        <f>S152*H152</f>
        <v>0</v>
      </c>
      <c r="U152" s="225">
        <v>0</v>
      </c>
      <c r="V152" s="225">
        <f>U152*H152</f>
        <v>0</v>
      </c>
      <c r="W152" s="225">
        <v>0</v>
      </c>
      <c r="X152" s="226">
        <f>W152*H152</f>
        <v>0</v>
      </c>
      <c r="Y152" s="37"/>
      <c r="Z152" s="37"/>
      <c r="AA152" s="37"/>
      <c r="AB152" s="37"/>
      <c r="AC152" s="37"/>
      <c r="AD152" s="37"/>
      <c r="AE152" s="37"/>
      <c r="AR152" s="227" t="s">
        <v>132</v>
      </c>
      <c r="AT152" s="227" t="s">
        <v>134</v>
      </c>
      <c r="AU152" s="227" t="s">
        <v>87</v>
      </c>
      <c r="AY152" s="16" t="s">
        <v>131</v>
      </c>
      <c r="BE152" s="228">
        <f>IF(O152="základní",K152,0)</f>
        <v>0</v>
      </c>
      <c r="BF152" s="228">
        <f>IF(O152="snížená",K152,0)</f>
        <v>0</v>
      </c>
      <c r="BG152" s="228">
        <f>IF(O152="zákl. přenesená",K152,0)</f>
        <v>0</v>
      </c>
      <c r="BH152" s="228">
        <f>IF(O152="sníž. přenesená",K152,0)</f>
        <v>0</v>
      </c>
      <c r="BI152" s="228">
        <f>IF(O152="nulová",K152,0)</f>
        <v>0</v>
      </c>
      <c r="BJ152" s="16" t="s">
        <v>85</v>
      </c>
      <c r="BK152" s="228">
        <f>ROUND(P152*H152,2)</f>
        <v>0</v>
      </c>
      <c r="BL152" s="16" t="s">
        <v>132</v>
      </c>
      <c r="BM152" s="227" t="s">
        <v>207</v>
      </c>
    </row>
    <row r="153" s="13" customFormat="1">
      <c r="A153" s="13"/>
      <c r="B153" s="239"/>
      <c r="C153" s="240"/>
      <c r="D153" s="241" t="s">
        <v>151</v>
      </c>
      <c r="E153" s="242" t="s">
        <v>1</v>
      </c>
      <c r="F153" s="243" t="s">
        <v>208</v>
      </c>
      <c r="G153" s="240"/>
      <c r="H153" s="244">
        <v>39.591999999999999</v>
      </c>
      <c r="I153" s="245"/>
      <c r="J153" s="245"/>
      <c r="K153" s="240"/>
      <c r="L153" s="240"/>
      <c r="M153" s="246"/>
      <c r="N153" s="247"/>
      <c r="O153" s="248"/>
      <c r="P153" s="248"/>
      <c r="Q153" s="248"/>
      <c r="R153" s="248"/>
      <c r="S153" s="248"/>
      <c r="T153" s="248"/>
      <c r="U153" s="248"/>
      <c r="V153" s="248"/>
      <c r="W153" s="248"/>
      <c r="X153" s="249"/>
      <c r="Y153" s="13"/>
      <c r="Z153" s="13"/>
      <c r="AA153" s="13"/>
      <c r="AB153" s="13"/>
      <c r="AC153" s="13"/>
      <c r="AD153" s="13"/>
      <c r="AE153" s="13"/>
      <c r="AT153" s="250" t="s">
        <v>151</v>
      </c>
      <c r="AU153" s="250" t="s">
        <v>87</v>
      </c>
      <c r="AV153" s="13" t="s">
        <v>87</v>
      </c>
      <c r="AW153" s="13" t="s">
        <v>5</v>
      </c>
      <c r="AX153" s="13" t="s">
        <v>85</v>
      </c>
      <c r="AY153" s="250" t="s">
        <v>131</v>
      </c>
    </row>
    <row r="154" s="2" customFormat="1" ht="33" customHeight="1">
      <c r="A154" s="37"/>
      <c r="B154" s="38"/>
      <c r="C154" s="214" t="s">
        <v>209</v>
      </c>
      <c r="D154" s="214" t="s">
        <v>134</v>
      </c>
      <c r="E154" s="215" t="s">
        <v>210</v>
      </c>
      <c r="F154" s="216" t="s">
        <v>211</v>
      </c>
      <c r="G154" s="217" t="s">
        <v>184</v>
      </c>
      <c r="H154" s="218">
        <v>0.13900000000000001</v>
      </c>
      <c r="I154" s="219"/>
      <c r="J154" s="219"/>
      <c r="K154" s="220">
        <f>ROUND(P154*H154,2)</f>
        <v>0</v>
      </c>
      <c r="L154" s="221"/>
      <c r="M154" s="43"/>
      <c r="N154" s="222" t="s">
        <v>1</v>
      </c>
      <c r="O154" s="223" t="s">
        <v>43</v>
      </c>
      <c r="P154" s="224">
        <f>I154+J154</f>
        <v>0</v>
      </c>
      <c r="Q154" s="224">
        <f>ROUND(I154*H154,2)</f>
        <v>0</v>
      </c>
      <c r="R154" s="224">
        <f>ROUND(J154*H154,2)</f>
        <v>0</v>
      </c>
      <c r="S154" s="90"/>
      <c r="T154" s="225">
        <f>S154*H154</f>
        <v>0</v>
      </c>
      <c r="U154" s="225">
        <v>0</v>
      </c>
      <c r="V154" s="225">
        <f>U154*H154</f>
        <v>0</v>
      </c>
      <c r="W154" s="225">
        <v>0</v>
      </c>
      <c r="X154" s="226">
        <f>W154*H154</f>
        <v>0</v>
      </c>
      <c r="Y154" s="37"/>
      <c r="Z154" s="37"/>
      <c r="AA154" s="37"/>
      <c r="AB154" s="37"/>
      <c r="AC154" s="37"/>
      <c r="AD154" s="37"/>
      <c r="AE154" s="37"/>
      <c r="AR154" s="227" t="s">
        <v>132</v>
      </c>
      <c r="AT154" s="227" t="s">
        <v>134</v>
      </c>
      <c r="AU154" s="227" t="s">
        <v>87</v>
      </c>
      <c r="AY154" s="16" t="s">
        <v>131</v>
      </c>
      <c r="BE154" s="228">
        <f>IF(O154="základní",K154,0)</f>
        <v>0</v>
      </c>
      <c r="BF154" s="228">
        <f>IF(O154="snížená",K154,0)</f>
        <v>0</v>
      </c>
      <c r="BG154" s="228">
        <f>IF(O154="zákl. přenesená",K154,0)</f>
        <v>0</v>
      </c>
      <c r="BH154" s="228">
        <f>IF(O154="sníž. přenesená",K154,0)</f>
        <v>0</v>
      </c>
      <c r="BI154" s="228">
        <f>IF(O154="nulová",K154,0)</f>
        <v>0</v>
      </c>
      <c r="BJ154" s="16" t="s">
        <v>85</v>
      </c>
      <c r="BK154" s="228">
        <f>ROUND(P154*H154,2)</f>
        <v>0</v>
      </c>
      <c r="BL154" s="16" t="s">
        <v>132</v>
      </c>
      <c r="BM154" s="227" t="s">
        <v>212</v>
      </c>
    </row>
    <row r="155" s="2" customFormat="1" ht="33" customHeight="1">
      <c r="A155" s="37"/>
      <c r="B155" s="38"/>
      <c r="C155" s="214" t="s">
        <v>213</v>
      </c>
      <c r="D155" s="214" t="s">
        <v>134</v>
      </c>
      <c r="E155" s="215" t="s">
        <v>214</v>
      </c>
      <c r="F155" s="216" t="s">
        <v>215</v>
      </c>
      <c r="G155" s="217" t="s">
        <v>184</v>
      </c>
      <c r="H155" s="218">
        <v>1.917</v>
      </c>
      <c r="I155" s="219"/>
      <c r="J155" s="219"/>
      <c r="K155" s="220">
        <f>ROUND(P155*H155,2)</f>
        <v>0</v>
      </c>
      <c r="L155" s="221"/>
      <c r="M155" s="43"/>
      <c r="N155" s="222" t="s">
        <v>1</v>
      </c>
      <c r="O155" s="223" t="s">
        <v>43</v>
      </c>
      <c r="P155" s="224">
        <f>I155+J155</f>
        <v>0</v>
      </c>
      <c r="Q155" s="224">
        <f>ROUND(I155*H155,2)</f>
        <v>0</v>
      </c>
      <c r="R155" s="224">
        <f>ROUND(J155*H155,2)</f>
        <v>0</v>
      </c>
      <c r="S155" s="90"/>
      <c r="T155" s="225">
        <f>S155*H155</f>
        <v>0</v>
      </c>
      <c r="U155" s="225">
        <v>0</v>
      </c>
      <c r="V155" s="225">
        <f>U155*H155</f>
        <v>0</v>
      </c>
      <c r="W155" s="225">
        <v>0</v>
      </c>
      <c r="X155" s="226">
        <f>W155*H155</f>
        <v>0</v>
      </c>
      <c r="Y155" s="37"/>
      <c r="Z155" s="37"/>
      <c r="AA155" s="37"/>
      <c r="AB155" s="37"/>
      <c r="AC155" s="37"/>
      <c r="AD155" s="37"/>
      <c r="AE155" s="37"/>
      <c r="AR155" s="227" t="s">
        <v>132</v>
      </c>
      <c r="AT155" s="227" t="s">
        <v>134</v>
      </c>
      <c r="AU155" s="227" t="s">
        <v>87</v>
      </c>
      <c r="AY155" s="16" t="s">
        <v>131</v>
      </c>
      <c r="BE155" s="228">
        <f>IF(O155="základní",K155,0)</f>
        <v>0</v>
      </c>
      <c r="BF155" s="228">
        <f>IF(O155="snížená",K155,0)</f>
        <v>0</v>
      </c>
      <c r="BG155" s="228">
        <f>IF(O155="zákl. přenesená",K155,0)</f>
        <v>0</v>
      </c>
      <c r="BH155" s="228">
        <f>IF(O155="sníž. přenesená",K155,0)</f>
        <v>0</v>
      </c>
      <c r="BI155" s="228">
        <f>IF(O155="nulová",K155,0)</f>
        <v>0</v>
      </c>
      <c r="BJ155" s="16" t="s">
        <v>85</v>
      </c>
      <c r="BK155" s="228">
        <f>ROUND(P155*H155,2)</f>
        <v>0</v>
      </c>
      <c r="BL155" s="16" t="s">
        <v>132</v>
      </c>
      <c r="BM155" s="227" t="s">
        <v>216</v>
      </c>
    </row>
    <row r="156" s="12" customFormat="1" ht="22.8" customHeight="1">
      <c r="A156" s="12"/>
      <c r="B156" s="197"/>
      <c r="C156" s="198"/>
      <c r="D156" s="199" t="s">
        <v>79</v>
      </c>
      <c r="E156" s="212" t="s">
        <v>217</v>
      </c>
      <c r="F156" s="212" t="s">
        <v>218</v>
      </c>
      <c r="G156" s="198"/>
      <c r="H156" s="198"/>
      <c r="I156" s="201"/>
      <c r="J156" s="201"/>
      <c r="K156" s="213">
        <f>BK156</f>
        <v>0</v>
      </c>
      <c r="L156" s="198"/>
      <c r="M156" s="203"/>
      <c r="N156" s="204"/>
      <c r="O156" s="205"/>
      <c r="P156" s="205"/>
      <c r="Q156" s="206">
        <f>Q157</f>
        <v>0</v>
      </c>
      <c r="R156" s="206">
        <f>R157</f>
        <v>0</v>
      </c>
      <c r="S156" s="205"/>
      <c r="T156" s="207">
        <f>T157</f>
        <v>0</v>
      </c>
      <c r="U156" s="205"/>
      <c r="V156" s="207">
        <f>V157</f>
        <v>0</v>
      </c>
      <c r="W156" s="205"/>
      <c r="X156" s="208">
        <f>X157</f>
        <v>0</v>
      </c>
      <c r="Y156" s="12"/>
      <c r="Z156" s="12"/>
      <c r="AA156" s="12"/>
      <c r="AB156" s="12"/>
      <c r="AC156" s="12"/>
      <c r="AD156" s="12"/>
      <c r="AE156" s="12"/>
      <c r="AR156" s="209" t="s">
        <v>85</v>
      </c>
      <c r="AT156" s="210" t="s">
        <v>79</v>
      </c>
      <c r="AU156" s="210" t="s">
        <v>85</v>
      </c>
      <c r="AY156" s="209" t="s">
        <v>131</v>
      </c>
      <c r="BK156" s="211">
        <f>BK157</f>
        <v>0</v>
      </c>
    </row>
    <row r="157" s="2" customFormat="1" ht="16.5" customHeight="1">
      <c r="A157" s="37"/>
      <c r="B157" s="38"/>
      <c r="C157" s="214" t="s">
        <v>219</v>
      </c>
      <c r="D157" s="214" t="s">
        <v>134</v>
      </c>
      <c r="E157" s="215" t="s">
        <v>220</v>
      </c>
      <c r="F157" s="216" t="s">
        <v>221</v>
      </c>
      <c r="G157" s="217" t="s">
        <v>184</v>
      </c>
      <c r="H157" s="218">
        <v>0.93899999999999995</v>
      </c>
      <c r="I157" s="219"/>
      <c r="J157" s="219"/>
      <c r="K157" s="220">
        <f>ROUND(P157*H157,2)</f>
        <v>0</v>
      </c>
      <c r="L157" s="221"/>
      <c r="M157" s="43"/>
      <c r="N157" s="222" t="s">
        <v>1</v>
      </c>
      <c r="O157" s="223" t="s">
        <v>43</v>
      </c>
      <c r="P157" s="224">
        <f>I157+J157</f>
        <v>0</v>
      </c>
      <c r="Q157" s="224">
        <f>ROUND(I157*H157,2)</f>
        <v>0</v>
      </c>
      <c r="R157" s="224">
        <f>ROUND(J157*H157,2)</f>
        <v>0</v>
      </c>
      <c r="S157" s="90"/>
      <c r="T157" s="225">
        <f>S157*H157</f>
        <v>0</v>
      </c>
      <c r="U157" s="225">
        <v>0</v>
      </c>
      <c r="V157" s="225">
        <f>U157*H157</f>
        <v>0</v>
      </c>
      <c r="W157" s="225">
        <v>0</v>
      </c>
      <c r="X157" s="226">
        <f>W157*H157</f>
        <v>0</v>
      </c>
      <c r="Y157" s="37"/>
      <c r="Z157" s="37"/>
      <c r="AA157" s="37"/>
      <c r="AB157" s="37"/>
      <c r="AC157" s="37"/>
      <c r="AD157" s="37"/>
      <c r="AE157" s="37"/>
      <c r="AR157" s="227" t="s">
        <v>132</v>
      </c>
      <c r="AT157" s="227" t="s">
        <v>134</v>
      </c>
      <c r="AU157" s="227" t="s">
        <v>87</v>
      </c>
      <c r="AY157" s="16" t="s">
        <v>131</v>
      </c>
      <c r="BE157" s="228">
        <f>IF(O157="základní",K157,0)</f>
        <v>0</v>
      </c>
      <c r="BF157" s="228">
        <f>IF(O157="snížená",K157,0)</f>
        <v>0</v>
      </c>
      <c r="BG157" s="228">
        <f>IF(O157="zákl. přenesená",K157,0)</f>
        <v>0</v>
      </c>
      <c r="BH157" s="228">
        <f>IF(O157="sníž. přenesená",K157,0)</f>
        <v>0</v>
      </c>
      <c r="BI157" s="228">
        <f>IF(O157="nulová",K157,0)</f>
        <v>0</v>
      </c>
      <c r="BJ157" s="16" t="s">
        <v>85</v>
      </c>
      <c r="BK157" s="228">
        <f>ROUND(P157*H157,2)</f>
        <v>0</v>
      </c>
      <c r="BL157" s="16" t="s">
        <v>132</v>
      </c>
      <c r="BM157" s="227" t="s">
        <v>222</v>
      </c>
    </row>
    <row r="158" s="12" customFormat="1" ht="25.92" customHeight="1">
      <c r="A158" s="12"/>
      <c r="B158" s="197"/>
      <c r="C158" s="198"/>
      <c r="D158" s="199" t="s">
        <v>79</v>
      </c>
      <c r="E158" s="200" t="s">
        <v>223</v>
      </c>
      <c r="F158" s="200" t="s">
        <v>224</v>
      </c>
      <c r="G158" s="198"/>
      <c r="H158" s="198"/>
      <c r="I158" s="201"/>
      <c r="J158" s="201"/>
      <c r="K158" s="202">
        <f>BK158</f>
        <v>0</v>
      </c>
      <c r="L158" s="198"/>
      <c r="M158" s="203"/>
      <c r="N158" s="204"/>
      <c r="O158" s="205"/>
      <c r="P158" s="205"/>
      <c r="Q158" s="206">
        <f>Q159+Q180+Q185+Q191+Q204</f>
        <v>0</v>
      </c>
      <c r="R158" s="206">
        <f>R159+R180+R185+R191+R204</f>
        <v>0</v>
      </c>
      <c r="S158" s="205"/>
      <c r="T158" s="207">
        <f>T159+T180+T185+T191+T204</f>
        <v>0</v>
      </c>
      <c r="U158" s="205"/>
      <c r="V158" s="207">
        <f>V159+V180+V185+V191+V204</f>
        <v>7.6595360800000005</v>
      </c>
      <c r="W158" s="205"/>
      <c r="X158" s="208">
        <f>X159+X180+X185+X191+X204</f>
        <v>0.91082200000000002</v>
      </c>
      <c r="Y158" s="12"/>
      <c r="Z158" s="12"/>
      <c r="AA158" s="12"/>
      <c r="AB158" s="12"/>
      <c r="AC158" s="12"/>
      <c r="AD158" s="12"/>
      <c r="AE158" s="12"/>
      <c r="AR158" s="209" t="s">
        <v>87</v>
      </c>
      <c r="AT158" s="210" t="s">
        <v>79</v>
      </c>
      <c r="AU158" s="210" t="s">
        <v>80</v>
      </c>
      <c r="AY158" s="209" t="s">
        <v>131</v>
      </c>
      <c r="BK158" s="211">
        <f>BK159+BK180+BK185+BK191+BK204</f>
        <v>0</v>
      </c>
    </row>
    <row r="159" s="12" customFormat="1" ht="22.8" customHeight="1">
      <c r="A159" s="12"/>
      <c r="B159" s="197"/>
      <c r="C159" s="198"/>
      <c r="D159" s="199" t="s">
        <v>79</v>
      </c>
      <c r="E159" s="212" t="s">
        <v>225</v>
      </c>
      <c r="F159" s="212" t="s">
        <v>226</v>
      </c>
      <c r="G159" s="198"/>
      <c r="H159" s="198"/>
      <c r="I159" s="201"/>
      <c r="J159" s="201"/>
      <c r="K159" s="213">
        <f>BK159</f>
        <v>0</v>
      </c>
      <c r="L159" s="198"/>
      <c r="M159" s="203"/>
      <c r="N159" s="204"/>
      <c r="O159" s="205"/>
      <c r="P159" s="205"/>
      <c r="Q159" s="206">
        <f>SUM(Q160:Q179)</f>
        <v>0</v>
      </c>
      <c r="R159" s="206">
        <f>SUM(R160:R179)</f>
        <v>0</v>
      </c>
      <c r="S159" s="205"/>
      <c r="T159" s="207">
        <f>SUM(T160:T179)</f>
        <v>0</v>
      </c>
      <c r="U159" s="205"/>
      <c r="V159" s="207">
        <f>SUM(V160:V179)</f>
        <v>2.4337572999999999</v>
      </c>
      <c r="W159" s="205"/>
      <c r="X159" s="208">
        <f>SUM(X160:X179)</f>
        <v>0.13680999999999999</v>
      </c>
      <c r="Y159" s="12"/>
      <c r="Z159" s="12"/>
      <c r="AA159" s="12"/>
      <c r="AB159" s="12"/>
      <c r="AC159" s="12"/>
      <c r="AD159" s="12"/>
      <c r="AE159" s="12"/>
      <c r="AR159" s="209" t="s">
        <v>87</v>
      </c>
      <c r="AT159" s="210" t="s">
        <v>79</v>
      </c>
      <c r="AU159" s="210" t="s">
        <v>85</v>
      </c>
      <c r="AY159" s="209" t="s">
        <v>131</v>
      </c>
      <c r="BK159" s="211">
        <f>SUM(BK160:BK179)</f>
        <v>0</v>
      </c>
    </row>
    <row r="160" s="2" customFormat="1" ht="21.75" customHeight="1">
      <c r="A160" s="37"/>
      <c r="B160" s="38"/>
      <c r="C160" s="214" t="s">
        <v>227</v>
      </c>
      <c r="D160" s="214" t="s">
        <v>134</v>
      </c>
      <c r="E160" s="215" t="s">
        <v>228</v>
      </c>
      <c r="F160" s="216" t="s">
        <v>229</v>
      </c>
      <c r="G160" s="217" t="s">
        <v>143</v>
      </c>
      <c r="H160" s="218">
        <v>684.04999999999995</v>
      </c>
      <c r="I160" s="219"/>
      <c r="J160" s="219"/>
      <c r="K160" s="220">
        <f>ROUND(P160*H160,2)</f>
        <v>0</v>
      </c>
      <c r="L160" s="221"/>
      <c r="M160" s="43"/>
      <c r="N160" s="222" t="s">
        <v>1</v>
      </c>
      <c r="O160" s="223" t="s">
        <v>43</v>
      </c>
      <c r="P160" s="224">
        <f>I160+J160</f>
        <v>0</v>
      </c>
      <c r="Q160" s="224">
        <f>ROUND(I160*H160,2)</f>
        <v>0</v>
      </c>
      <c r="R160" s="224">
        <f>ROUND(J160*H160,2)</f>
        <v>0</v>
      </c>
      <c r="S160" s="90"/>
      <c r="T160" s="225">
        <f>S160*H160</f>
        <v>0</v>
      </c>
      <c r="U160" s="225">
        <v>0</v>
      </c>
      <c r="V160" s="225">
        <f>U160*H160</f>
        <v>0</v>
      </c>
      <c r="W160" s="225">
        <v>0</v>
      </c>
      <c r="X160" s="226">
        <f>W160*H160</f>
        <v>0</v>
      </c>
      <c r="Y160" s="37"/>
      <c r="Z160" s="37"/>
      <c r="AA160" s="37"/>
      <c r="AB160" s="37"/>
      <c r="AC160" s="37"/>
      <c r="AD160" s="37"/>
      <c r="AE160" s="37"/>
      <c r="AR160" s="227" t="s">
        <v>209</v>
      </c>
      <c r="AT160" s="227" t="s">
        <v>134</v>
      </c>
      <c r="AU160" s="227" t="s">
        <v>87</v>
      </c>
      <c r="AY160" s="16" t="s">
        <v>131</v>
      </c>
      <c r="BE160" s="228">
        <f>IF(O160="základní",K160,0)</f>
        <v>0</v>
      </c>
      <c r="BF160" s="228">
        <f>IF(O160="snížená",K160,0)</f>
        <v>0</v>
      </c>
      <c r="BG160" s="228">
        <f>IF(O160="zákl. přenesená",K160,0)</f>
        <v>0</v>
      </c>
      <c r="BH160" s="228">
        <f>IF(O160="sníž. přenesená",K160,0)</f>
        <v>0</v>
      </c>
      <c r="BI160" s="228">
        <f>IF(O160="nulová",K160,0)</f>
        <v>0</v>
      </c>
      <c r="BJ160" s="16" t="s">
        <v>85</v>
      </c>
      <c r="BK160" s="228">
        <f>ROUND(P160*H160,2)</f>
        <v>0</v>
      </c>
      <c r="BL160" s="16" t="s">
        <v>209</v>
      </c>
      <c r="BM160" s="227" t="s">
        <v>230</v>
      </c>
    </row>
    <row r="161" s="2" customFormat="1" ht="16.5" customHeight="1">
      <c r="A161" s="37"/>
      <c r="B161" s="38"/>
      <c r="C161" s="229" t="s">
        <v>231</v>
      </c>
      <c r="D161" s="229" t="s">
        <v>146</v>
      </c>
      <c r="E161" s="230" t="s">
        <v>232</v>
      </c>
      <c r="F161" s="231" t="s">
        <v>233</v>
      </c>
      <c r="G161" s="232" t="s">
        <v>184</v>
      </c>
      <c r="H161" s="233">
        <v>0.71799999999999997</v>
      </c>
      <c r="I161" s="234"/>
      <c r="J161" s="235"/>
      <c r="K161" s="236">
        <f>ROUND(P161*H161,2)</f>
        <v>0</v>
      </c>
      <c r="L161" s="235"/>
      <c r="M161" s="237"/>
      <c r="N161" s="238" t="s">
        <v>1</v>
      </c>
      <c r="O161" s="223" t="s">
        <v>43</v>
      </c>
      <c r="P161" s="224">
        <f>I161+J161</f>
        <v>0</v>
      </c>
      <c r="Q161" s="224">
        <f>ROUND(I161*H161,2)</f>
        <v>0</v>
      </c>
      <c r="R161" s="224">
        <f>ROUND(J161*H161,2)</f>
        <v>0</v>
      </c>
      <c r="S161" s="90"/>
      <c r="T161" s="225">
        <f>S161*H161</f>
        <v>0</v>
      </c>
      <c r="U161" s="225">
        <v>1</v>
      </c>
      <c r="V161" s="225">
        <f>U161*H161</f>
        <v>0.71799999999999997</v>
      </c>
      <c r="W161" s="225">
        <v>0</v>
      </c>
      <c r="X161" s="226">
        <f>W161*H161</f>
        <v>0</v>
      </c>
      <c r="Y161" s="37"/>
      <c r="Z161" s="37"/>
      <c r="AA161" s="37"/>
      <c r="AB161" s="37"/>
      <c r="AC161" s="37"/>
      <c r="AD161" s="37"/>
      <c r="AE161" s="37"/>
      <c r="AR161" s="227" t="s">
        <v>234</v>
      </c>
      <c r="AT161" s="227" t="s">
        <v>146</v>
      </c>
      <c r="AU161" s="227" t="s">
        <v>87</v>
      </c>
      <c r="AY161" s="16" t="s">
        <v>131</v>
      </c>
      <c r="BE161" s="228">
        <f>IF(O161="základní",K161,0)</f>
        <v>0</v>
      </c>
      <c r="BF161" s="228">
        <f>IF(O161="snížená",K161,0)</f>
        <v>0</v>
      </c>
      <c r="BG161" s="228">
        <f>IF(O161="zákl. přenesená",K161,0)</f>
        <v>0</v>
      </c>
      <c r="BH161" s="228">
        <f>IF(O161="sníž. přenesená",K161,0)</f>
        <v>0</v>
      </c>
      <c r="BI161" s="228">
        <f>IF(O161="nulová",K161,0)</f>
        <v>0</v>
      </c>
      <c r="BJ161" s="16" t="s">
        <v>85</v>
      </c>
      <c r="BK161" s="228">
        <f>ROUND(P161*H161,2)</f>
        <v>0</v>
      </c>
      <c r="BL161" s="16" t="s">
        <v>209</v>
      </c>
      <c r="BM161" s="227" t="s">
        <v>235</v>
      </c>
    </row>
    <row r="162" s="2" customFormat="1">
      <c r="A162" s="37"/>
      <c r="B162" s="38"/>
      <c r="C162" s="39"/>
      <c r="D162" s="241" t="s">
        <v>236</v>
      </c>
      <c r="E162" s="39"/>
      <c r="F162" s="251" t="s">
        <v>237</v>
      </c>
      <c r="G162" s="39"/>
      <c r="H162" s="39"/>
      <c r="I162" s="252"/>
      <c r="J162" s="252"/>
      <c r="K162" s="39"/>
      <c r="L162" s="39"/>
      <c r="M162" s="43"/>
      <c r="N162" s="253"/>
      <c r="O162" s="254"/>
      <c r="P162" s="90"/>
      <c r="Q162" s="90"/>
      <c r="R162" s="90"/>
      <c r="S162" s="90"/>
      <c r="T162" s="90"/>
      <c r="U162" s="90"/>
      <c r="V162" s="90"/>
      <c r="W162" s="90"/>
      <c r="X162" s="91"/>
      <c r="Y162" s="37"/>
      <c r="Z162" s="37"/>
      <c r="AA162" s="37"/>
      <c r="AB162" s="37"/>
      <c r="AC162" s="37"/>
      <c r="AD162" s="37"/>
      <c r="AE162" s="37"/>
      <c r="AT162" s="16" t="s">
        <v>236</v>
      </c>
      <c r="AU162" s="16" t="s">
        <v>87</v>
      </c>
    </row>
    <row r="163" s="13" customFormat="1">
      <c r="A163" s="13"/>
      <c r="B163" s="239"/>
      <c r="C163" s="240"/>
      <c r="D163" s="241" t="s">
        <v>151</v>
      </c>
      <c r="E163" s="242" t="s">
        <v>1</v>
      </c>
      <c r="F163" s="243" t="s">
        <v>238</v>
      </c>
      <c r="G163" s="240"/>
      <c r="H163" s="244">
        <v>0.71799999999999997</v>
      </c>
      <c r="I163" s="245"/>
      <c r="J163" s="245"/>
      <c r="K163" s="240"/>
      <c r="L163" s="240"/>
      <c r="M163" s="246"/>
      <c r="N163" s="247"/>
      <c r="O163" s="248"/>
      <c r="P163" s="248"/>
      <c r="Q163" s="248"/>
      <c r="R163" s="248"/>
      <c r="S163" s="248"/>
      <c r="T163" s="248"/>
      <c r="U163" s="248"/>
      <c r="V163" s="248"/>
      <c r="W163" s="248"/>
      <c r="X163" s="249"/>
      <c r="Y163" s="13"/>
      <c r="Z163" s="13"/>
      <c r="AA163" s="13"/>
      <c r="AB163" s="13"/>
      <c r="AC163" s="13"/>
      <c r="AD163" s="13"/>
      <c r="AE163" s="13"/>
      <c r="AT163" s="250" t="s">
        <v>151</v>
      </c>
      <c r="AU163" s="250" t="s">
        <v>87</v>
      </c>
      <c r="AV163" s="13" t="s">
        <v>87</v>
      </c>
      <c r="AW163" s="13" t="s">
        <v>5</v>
      </c>
      <c r="AX163" s="13" t="s">
        <v>85</v>
      </c>
      <c r="AY163" s="250" t="s">
        <v>131</v>
      </c>
    </row>
    <row r="164" s="2" customFormat="1" ht="33" customHeight="1">
      <c r="A164" s="37"/>
      <c r="B164" s="38"/>
      <c r="C164" s="214" t="s">
        <v>8</v>
      </c>
      <c r="D164" s="214" t="s">
        <v>134</v>
      </c>
      <c r="E164" s="215" t="s">
        <v>239</v>
      </c>
      <c r="F164" s="216" t="s">
        <v>240</v>
      </c>
      <c r="G164" s="217" t="s">
        <v>143</v>
      </c>
      <c r="H164" s="218">
        <v>511.05000000000001</v>
      </c>
      <c r="I164" s="219"/>
      <c r="J164" s="219"/>
      <c r="K164" s="220">
        <f>ROUND(P164*H164,2)</f>
        <v>0</v>
      </c>
      <c r="L164" s="221"/>
      <c r="M164" s="43"/>
      <c r="N164" s="222" t="s">
        <v>1</v>
      </c>
      <c r="O164" s="223" t="s">
        <v>43</v>
      </c>
      <c r="P164" s="224">
        <f>I164+J164</f>
        <v>0</v>
      </c>
      <c r="Q164" s="224">
        <f>ROUND(I164*H164,2)</f>
        <v>0</v>
      </c>
      <c r="R164" s="224">
        <f>ROUND(J164*H164,2)</f>
        <v>0</v>
      </c>
      <c r="S164" s="90"/>
      <c r="T164" s="225">
        <f>S164*H164</f>
        <v>0</v>
      </c>
      <c r="U164" s="225">
        <v>0.00011</v>
      </c>
      <c r="V164" s="225">
        <f>U164*H164</f>
        <v>0.056215500000000002</v>
      </c>
      <c r="W164" s="225">
        <v>0</v>
      </c>
      <c r="X164" s="226">
        <f>W164*H164</f>
        <v>0</v>
      </c>
      <c r="Y164" s="37"/>
      <c r="Z164" s="37"/>
      <c r="AA164" s="37"/>
      <c r="AB164" s="37"/>
      <c r="AC164" s="37"/>
      <c r="AD164" s="37"/>
      <c r="AE164" s="37"/>
      <c r="AR164" s="227" t="s">
        <v>209</v>
      </c>
      <c r="AT164" s="227" t="s">
        <v>134</v>
      </c>
      <c r="AU164" s="227" t="s">
        <v>87</v>
      </c>
      <c r="AY164" s="16" t="s">
        <v>131</v>
      </c>
      <c r="BE164" s="228">
        <f>IF(O164="základní",K164,0)</f>
        <v>0</v>
      </c>
      <c r="BF164" s="228">
        <f>IF(O164="snížená",K164,0)</f>
        <v>0</v>
      </c>
      <c r="BG164" s="228">
        <f>IF(O164="zákl. přenesená",K164,0)</f>
        <v>0</v>
      </c>
      <c r="BH164" s="228">
        <f>IF(O164="sníž. přenesená",K164,0)</f>
        <v>0</v>
      </c>
      <c r="BI164" s="228">
        <f>IF(O164="nulová",K164,0)</f>
        <v>0</v>
      </c>
      <c r="BJ164" s="16" t="s">
        <v>85</v>
      </c>
      <c r="BK164" s="228">
        <f>ROUND(P164*H164,2)</f>
        <v>0</v>
      </c>
      <c r="BL164" s="16" t="s">
        <v>209</v>
      </c>
      <c r="BM164" s="227" t="s">
        <v>241</v>
      </c>
    </row>
    <row r="165" s="13" customFormat="1">
      <c r="A165" s="13"/>
      <c r="B165" s="239"/>
      <c r="C165" s="240"/>
      <c r="D165" s="241" t="s">
        <v>151</v>
      </c>
      <c r="E165" s="242" t="s">
        <v>1</v>
      </c>
      <c r="F165" s="243" t="s">
        <v>242</v>
      </c>
      <c r="G165" s="240"/>
      <c r="H165" s="244">
        <v>511.05000000000001</v>
      </c>
      <c r="I165" s="245"/>
      <c r="J165" s="245"/>
      <c r="K165" s="240"/>
      <c r="L165" s="240"/>
      <c r="M165" s="246"/>
      <c r="N165" s="247"/>
      <c r="O165" s="248"/>
      <c r="P165" s="248"/>
      <c r="Q165" s="248"/>
      <c r="R165" s="248"/>
      <c r="S165" s="248"/>
      <c r="T165" s="248"/>
      <c r="U165" s="248"/>
      <c r="V165" s="248"/>
      <c r="W165" s="248"/>
      <c r="X165" s="249"/>
      <c r="Y165" s="13"/>
      <c r="Z165" s="13"/>
      <c r="AA165" s="13"/>
      <c r="AB165" s="13"/>
      <c r="AC165" s="13"/>
      <c r="AD165" s="13"/>
      <c r="AE165" s="13"/>
      <c r="AT165" s="250" t="s">
        <v>151</v>
      </c>
      <c r="AU165" s="250" t="s">
        <v>87</v>
      </c>
      <c r="AV165" s="13" t="s">
        <v>87</v>
      </c>
      <c r="AW165" s="13" t="s">
        <v>5</v>
      </c>
      <c r="AX165" s="13" t="s">
        <v>85</v>
      </c>
      <c r="AY165" s="250" t="s">
        <v>131</v>
      </c>
    </row>
    <row r="166" s="2" customFormat="1" ht="33" customHeight="1">
      <c r="A166" s="37"/>
      <c r="B166" s="38"/>
      <c r="C166" s="214" t="s">
        <v>243</v>
      </c>
      <c r="D166" s="214" t="s">
        <v>134</v>
      </c>
      <c r="E166" s="215" t="s">
        <v>244</v>
      </c>
      <c r="F166" s="216" t="s">
        <v>245</v>
      </c>
      <c r="G166" s="217" t="s">
        <v>143</v>
      </c>
      <c r="H166" s="218">
        <v>160</v>
      </c>
      <c r="I166" s="219"/>
      <c r="J166" s="219"/>
      <c r="K166" s="220">
        <f>ROUND(P166*H166,2)</f>
        <v>0</v>
      </c>
      <c r="L166" s="221"/>
      <c r="M166" s="43"/>
      <c r="N166" s="222" t="s">
        <v>1</v>
      </c>
      <c r="O166" s="223" t="s">
        <v>43</v>
      </c>
      <c r="P166" s="224">
        <f>I166+J166</f>
        <v>0</v>
      </c>
      <c r="Q166" s="224">
        <f>ROUND(I166*H166,2)</f>
        <v>0</v>
      </c>
      <c r="R166" s="224">
        <f>ROUND(J166*H166,2)</f>
        <v>0</v>
      </c>
      <c r="S166" s="90"/>
      <c r="T166" s="225">
        <f>S166*H166</f>
        <v>0</v>
      </c>
      <c r="U166" s="225">
        <v>0.00022000000000000001</v>
      </c>
      <c r="V166" s="225">
        <f>U166*H166</f>
        <v>0.035200000000000002</v>
      </c>
      <c r="W166" s="225">
        <v>0</v>
      </c>
      <c r="X166" s="226">
        <f>W166*H166</f>
        <v>0</v>
      </c>
      <c r="Y166" s="37"/>
      <c r="Z166" s="37"/>
      <c r="AA166" s="37"/>
      <c r="AB166" s="37"/>
      <c r="AC166" s="37"/>
      <c r="AD166" s="37"/>
      <c r="AE166" s="37"/>
      <c r="AR166" s="227" t="s">
        <v>209</v>
      </c>
      <c r="AT166" s="227" t="s">
        <v>134</v>
      </c>
      <c r="AU166" s="227" t="s">
        <v>87</v>
      </c>
      <c r="AY166" s="16" t="s">
        <v>131</v>
      </c>
      <c r="BE166" s="228">
        <f>IF(O166="základní",K166,0)</f>
        <v>0</v>
      </c>
      <c r="BF166" s="228">
        <f>IF(O166="snížená",K166,0)</f>
        <v>0</v>
      </c>
      <c r="BG166" s="228">
        <f>IF(O166="zákl. přenesená",K166,0)</f>
        <v>0</v>
      </c>
      <c r="BH166" s="228">
        <f>IF(O166="sníž. přenesená",K166,0)</f>
        <v>0</v>
      </c>
      <c r="BI166" s="228">
        <f>IF(O166="nulová",K166,0)</f>
        <v>0</v>
      </c>
      <c r="BJ166" s="16" t="s">
        <v>85</v>
      </c>
      <c r="BK166" s="228">
        <f>ROUND(P166*H166,2)</f>
        <v>0</v>
      </c>
      <c r="BL166" s="16" t="s">
        <v>209</v>
      </c>
      <c r="BM166" s="227" t="s">
        <v>246</v>
      </c>
    </row>
    <row r="167" s="13" customFormat="1">
      <c r="A167" s="13"/>
      <c r="B167" s="239"/>
      <c r="C167" s="240"/>
      <c r="D167" s="241" t="s">
        <v>151</v>
      </c>
      <c r="E167" s="242" t="s">
        <v>1</v>
      </c>
      <c r="F167" s="243" t="s">
        <v>247</v>
      </c>
      <c r="G167" s="240"/>
      <c r="H167" s="244">
        <v>160</v>
      </c>
      <c r="I167" s="245"/>
      <c r="J167" s="245"/>
      <c r="K167" s="240"/>
      <c r="L167" s="240"/>
      <c r="M167" s="246"/>
      <c r="N167" s="247"/>
      <c r="O167" s="248"/>
      <c r="P167" s="248"/>
      <c r="Q167" s="248"/>
      <c r="R167" s="248"/>
      <c r="S167" s="248"/>
      <c r="T167" s="248"/>
      <c r="U167" s="248"/>
      <c r="V167" s="248"/>
      <c r="W167" s="248"/>
      <c r="X167" s="249"/>
      <c r="Y167" s="13"/>
      <c r="Z167" s="13"/>
      <c r="AA167" s="13"/>
      <c r="AB167" s="13"/>
      <c r="AC167" s="13"/>
      <c r="AD167" s="13"/>
      <c r="AE167" s="13"/>
      <c r="AT167" s="250" t="s">
        <v>151</v>
      </c>
      <c r="AU167" s="250" t="s">
        <v>87</v>
      </c>
      <c r="AV167" s="13" t="s">
        <v>87</v>
      </c>
      <c r="AW167" s="13" t="s">
        <v>5</v>
      </c>
      <c r="AX167" s="13" t="s">
        <v>85</v>
      </c>
      <c r="AY167" s="250" t="s">
        <v>131</v>
      </c>
    </row>
    <row r="168" s="2" customFormat="1" ht="33" customHeight="1">
      <c r="A168" s="37"/>
      <c r="B168" s="38"/>
      <c r="C168" s="214" t="s">
        <v>248</v>
      </c>
      <c r="D168" s="214" t="s">
        <v>134</v>
      </c>
      <c r="E168" s="215" t="s">
        <v>249</v>
      </c>
      <c r="F168" s="216" t="s">
        <v>250</v>
      </c>
      <c r="G168" s="217" t="s">
        <v>143</v>
      </c>
      <c r="H168" s="218">
        <v>13</v>
      </c>
      <c r="I168" s="219"/>
      <c r="J168" s="219"/>
      <c r="K168" s="220">
        <f>ROUND(P168*H168,2)</f>
        <v>0</v>
      </c>
      <c r="L168" s="221"/>
      <c r="M168" s="43"/>
      <c r="N168" s="222" t="s">
        <v>1</v>
      </c>
      <c r="O168" s="223" t="s">
        <v>43</v>
      </c>
      <c r="P168" s="224">
        <f>I168+J168</f>
        <v>0</v>
      </c>
      <c r="Q168" s="224">
        <f>ROUND(I168*H168,2)</f>
        <v>0</v>
      </c>
      <c r="R168" s="224">
        <f>ROUND(J168*H168,2)</f>
        <v>0</v>
      </c>
      <c r="S168" s="90"/>
      <c r="T168" s="225">
        <f>S168*H168</f>
        <v>0</v>
      </c>
      <c r="U168" s="225">
        <v>0.00033</v>
      </c>
      <c r="V168" s="225">
        <f>U168*H168</f>
        <v>0.0042900000000000004</v>
      </c>
      <c r="W168" s="225">
        <v>0</v>
      </c>
      <c r="X168" s="226">
        <f>W168*H168</f>
        <v>0</v>
      </c>
      <c r="Y168" s="37"/>
      <c r="Z168" s="37"/>
      <c r="AA168" s="37"/>
      <c r="AB168" s="37"/>
      <c r="AC168" s="37"/>
      <c r="AD168" s="37"/>
      <c r="AE168" s="37"/>
      <c r="AR168" s="227" t="s">
        <v>209</v>
      </c>
      <c r="AT168" s="227" t="s">
        <v>134</v>
      </c>
      <c r="AU168" s="227" t="s">
        <v>87</v>
      </c>
      <c r="AY168" s="16" t="s">
        <v>131</v>
      </c>
      <c r="BE168" s="228">
        <f>IF(O168="základní",K168,0)</f>
        <v>0</v>
      </c>
      <c r="BF168" s="228">
        <f>IF(O168="snížená",K168,0)</f>
        <v>0</v>
      </c>
      <c r="BG168" s="228">
        <f>IF(O168="zákl. přenesená",K168,0)</f>
        <v>0</v>
      </c>
      <c r="BH168" s="228">
        <f>IF(O168="sníž. přenesená",K168,0)</f>
        <v>0</v>
      </c>
      <c r="BI168" s="228">
        <f>IF(O168="nulová",K168,0)</f>
        <v>0</v>
      </c>
      <c r="BJ168" s="16" t="s">
        <v>85</v>
      </c>
      <c r="BK168" s="228">
        <f>ROUND(P168*H168,2)</f>
        <v>0</v>
      </c>
      <c r="BL168" s="16" t="s">
        <v>209</v>
      </c>
      <c r="BM168" s="227" t="s">
        <v>251</v>
      </c>
    </row>
    <row r="169" s="13" customFormat="1">
      <c r="A169" s="13"/>
      <c r="B169" s="239"/>
      <c r="C169" s="240"/>
      <c r="D169" s="241" t="s">
        <v>151</v>
      </c>
      <c r="E169" s="242" t="s">
        <v>1</v>
      </c>
      <c r="F169" s="243" t="s">
        <v>252</v>
      </c>
      <c r="G169" s="240"/>
      <c r="H169" s="244">
        <v>13</v>
      </c>
      <c r="I169" s="245"/>
      <c r="J169" s="245"/>
      <c r="K169" s="240"/>
      <c r="L169" s="240"/>
      <c r="M169" s="246"/>
      <c r="N169" s="247"/>
      <c r="O169" s="248"/>
      <c r="P169" s="248"/>
      <c r="Q169" s="248"/>
      <c r="R169" s="248"/>
      <c r="S169" s="248"/>
      <c r="T169" s="248"/>
      <c r="U169" s="248"/>
      <c r="V169" s="248"/>
      <c r="W169" s="248"/>
      <c r="X169" s="249"/>
      <c r="Y169" s="13"/>
      <c r="Z169" s="13"/>
      <c r="AA169" s="13"/>
      <c r="AB169" s="13"/>
      <c r="AC169" s="13"/>
      <c r="AD169" s="13"/>
      <c r="AE169" s="13"/>
      <c r="AT169" s="250" t="s">
        <v>151</v>
      </c>
      <c r="AU169" s="250" t="s">
        <v>87</v>
      </c>
      <c r="AV169" s="13" t="s">
        <v>87</v>
      </c>
      <c r="AW169" s="13" t="s">
        <v>5</v>
      </c>
      <c r="AX169" s="13" t="s">
        <v>85</v>
      </c>
      <c r="AY169" s="250" t="s">
        <v>131</v>
      </c>
    </row>
    <row r="170" s="2" customFormat="1" ht="33" customHeight="1">
      <c r="A170" s="37"/>
      <c r="B170" s="38"/>
      <c r="C170" s="214" t="s">
        <v>253</v>
      </c>
      <c r="D170" s="214" t="s">
        <v>134</v>
      </c>
      <c r="E170" s="215" t="s">
        <v>254</v>
      </c>
      <c r="F170" s="216" t="s">
        <v>255</v>
      </c>
      <c r="G170" s="217" t="s">
        <v>143</v>
      </c>
      <c r="H170" s="218">
        <v>100</v>
      </c>
      <c r="I170" s="219"/>
      <c r="J170" s="219"/>
      <c r="K170" s="220">
        <f>ROUND(P170*H170,2)</f>
        <v>0</v>
      </c>
      <c r="L170" s="221"/>
      <c r="M170" s="43"/>
      <c r="N170" s="222" t="s">
        <v>1</v>
      </c>
      <c r="O170" s="223" t="s">
        <v>43</v>
      </c>
      <c r="P170" s="224">
        <f>I170+J170</f>
        <v>0</v>
      </c>
      <c r="Q170" s="224">
        <f>ROUND(I170*H170,2)</f>
        <v>0</v>
      </c>
      <c r="R170" s="224">
        <f>ROUND(J170*H170,2)</f>
        <v>0</v>
      </c>
      <c r="S170" s="90"/>
      <c r="T170" s="225">
        <f>S170*H170</f>
        <v>0</v>
      </c>
      <c r="U170" s="225">
        <v>0.00022000000000000001</v>
      </c>
      <c r="V170" s="225">
        <f>U170*H170</f>
        <v>0.022000000000000002</v>
      </c>
      <c r="W170" s="225">
        <v>0</v>
      </c>
      <c r="X170" s="226">
        <f>W170*H170</f>
        <v>0</v>
      </c>
      <c r="Y170" s="37"/>
      <c r="Z170" s="37"/>
      <c r="AA170" s="37"/>
      <c r="AB170" s="37"/>
      <c r="AC170" s="37"/>
      <c r="AD170" s="37"/>
      <c r="AE170" s="37"/>
      <c r="AR170" s="227" t="s">
        <v>209</v>
      </c>
      <c r="AT170" s="227" t="s">
        <v>134</v>
      </c>
      <c r="AU170" s="227" t="s">
        <v>87</v>
      </c>
      <c r="AY170" s="16" t="s">
        <v>131</v>
      </c>
      <c r="BE170" s="228">
        <f>IF(O170="základní",K170,0)</f>
        <v>0</v>
      </c>
      <c r="BF170" s="228">
        <f>IF(O170="snížená",K170,0)</f>
        <v>0</v>
      </c>
      <c r="BG170" s="228">
        <f>IF(O170="zákl. přenesená",K170,0)</f>
        <v>0</v>
      </c>
      <c r="BH170" s="228">
        <f>IF(O170="sníž. přenesená",K170,0)</f>
        <v>0</v>
      </c>
      <c r="BI170" s="228">
        <f>IF(O170="nulová",K170,0)</f>
        <v>0</v>
      </c>
      <c r="BJ170" s="16" t="s">
        <v>85</v>
      </c>
      <c r="BK170" s="228">
        <f>ROUND(P170*H170,2)</f>
        <v>0</v>
      </c>
      <c r="BL170" s="16" t="s">
        <v>209</v>
      </c>
      <c r="BM170" s="227" t="s">
        <v>256</v>
      </c>
    </row>
    <row r="171" s="2" customFormat="1" ht="21.75" customHeight="1">
      <c r="A171" s="37"/>
      <c r="B171" s="38"/>
      <c r="C171" s="229" t="s">
        <v>257</v>
      </c>
      <c r="D171" s="229" t="s">
        <v>146</v>
      </c>
      <c r="E171" s="230" t="s">
        <v>258</v>
      </c>
      <c r="F171" s="231" t="s">
        <v>259</v>
      </c>
      <c r="G171" s="232" t="s">
        <v>143</v>
      </c>
      <c r="H171" s="233">
        <v>796.91800000000001</v>
      </c>
      <c r="I171" s="234"/>
      <c r="J171" s="235"/>
      <c r="K171" s="236">
        <f>ROUND(P171*H171,2)</f>
        <v>0</v>
      </c>
      <c r="L171" s="235"/>
      <c r="M171" s="237"/>
      <c r="N171" s="238" t="s">
        <v>1</v>
      </c>
      <c r="O171" s="223" t="s">
        <v>43</v>
      </c>
      <c r="P171" s="224">
        <f>I171+J171</f>
        <v>0</v>
      </c>
      <c r="Q171" s="224">
        <f>ROUND(I171*H171,2)</f>
        <v>0</v>
      </c>
      <c r="R171" s="224">
        <f>ROUND(J171*H171,2)</f>
        <v>0</v>
      </c>
      <c r="S171" s="90"/>
      <c r="T171" s="225">
        <f>S171*H171</f>
        <v>0</v>
      </c>
      <c r="U171" s="225">
        <v>0.0019</v>
      </c>
      <c r="V171" s="225">
        <f>U171*H171</f>
        <v>1.5141442000000001</v>
      </c>
      <c r="W171" s="225">
        <v>0</v>
      </c>
      <c r="X171" s="226">
        <f>W171*H171</f>
        <v>0</v>
      </c>
      <c r="Y171" s="37"/>
      <c r="Z171" s="37"/>
      <c r="AA171" s="37"/>
      <c r="AB171" s="37"/>
      <c r="AC171" s="37"/>
      <c r="AD171" s="37"/>
      <c r="AE171" s="37"/>
      <c r="AR171" s="227" t="s">
        <v>234</v>
      </c>
      <c r="AT171" s="227" t="s">
        <v>146</v>
      </c>
      <c r="AU171" s="227" t="s">
        <v>87</v>
      </c>
      <c r="AY171" s="16" t="s">
        <v>131</v>
      </c>
      <c r="BE171" s="228">
        <f>IF(O171="základní",K171,0)</f>
        <v>0</v>
      </c>
      <c r="BF171" s="228">
        <f>IF(O171="snížená",K171,0)</f>
        <v>0</v>
      </c>
      <c r="BG171" s="228">
        <f>IF(O171="zákl. přenesená",K171,0)</f>
        <v>0</v>
      </c>
      <c r="BH171" s="228">
        <f>IF(O171="sníž. přenesená",K171,0)</f>
        <v>0</v>
      </c>
      <c r="BI171" s="228">
        <f>IF(O171="nulová",K171,0)</f>
        <v>0</v>
      </c>
      <c r="BJ171" s="16" t="s">
        <v>85</v>
      </c>
      <c r="BK171" s="228">
        <f>ROUND(P171*H171,2)</f>
        <v>0</v>
      </c>
      <c r="BL171" s="16" t="s">
        <v>209</v>
      </c>
      <c r="BM171" s="227" t="s">
        <v>260</v>
      </c>
    </row>
    <row r="172" s="13" customFormat="1">
      <c r="A172" s="13"/>
      <c r="B172" s="239"/>
      <c r="C172" s="240"/>
      <c r="D172" s="241" t="s">
        <v>151</v>
      </c>
      <c r="E172" s="242" t="s">
        <v>1</v>
      </c>
      <c r="F172" s="243" t="s">
        <v>261</v>
      </c>
      <c r="G172" s="240"/>
      <c r="H172" s="244">
        <v>796.91800000000001</v>
      </c>
      <c r="I172" s="245"/>
      <c r="J172" s="245"/>
      <c r="K172" s="240"/>
      <c r="L172" s="240"/>
      <c r="M172" s="246"/>
      <c r="N172" s="247"/>
      <c r="O172" s="248"/>
      <c r="P172" s="248"/>
      <c r="Q172" s="248"/>
      <c r="R172" s="248"/>
      <c r="S172" s="248"/>
      <c r="T172" s="248"/>
      <c r="U172" s="248"/>
      <c r="V172" s="248"/>
      <c r="W172" s="248"/>
      <c r="X172" s="249"/>
      <c r="Y172" s="13"/>
      <c r="Z172" s="13"/>
      <c r="AA172" s="13"/>
      <c r="AB172" s="13"/>
      <c r="AC172" s="13"/>
      <c r="AD172" s="13"/>
      <c r="AE172" s="13"/>
      <c r="AT172" s="250" t="s">
        <v>151</v>
      </c>
      <c r="AU172" s="250" t="s">
        <v>87</v>
      </c>
      <c r="AV172" s="13" t="s">
        <v>87</v>
      </c>
      <c r="AW172" s="13" t="s">
        <v>5</v>
      </c>
      <c r="AX172" s="13" t="s">
        <v>85</v>
      </c>
      <c r="AY172" s="250" t="s">
        <v>131</v>
      </c>
    </row>
    <row r="173" s="2" customFormat="1" ht="16.5" customHeight="1">
      <c r="A173" s="37"/>
      <c r="B173" s="38"/>
      <c r="C173" s="214" t="s">
        <v>262</v>
      </c>
      <c r="D173" s="214" t="s">
        <v>134</v>
      </c>
      <c r="E173" s="215" t="s">
        <v>263</v>
      </c>
      <c r="F173" s="216" t="s">
        <v>264</v>
      </c>
      <c r="G173" s="217" t="s">
        <v>143</v>
      </c>
      <c r="H173" s="218">
        <v>684.04999999999995</v>
      </c>
      <c r="I173" s="219"/>
      <c r="J173" s="219"/>
      <c r="K173" s="220">
        <f>ROUND(P173*H173,2)</f>
        <v>0</v>
      </c>
      <c r="L173" s="221"/>
      <c r="M173" s="43"/>
      <c r="N173" s="222" t="s">
        <v>1</v>
      </c>
      <c r="O173" s="223" t="s">
        <v>43</v>
      </c>
      <c r="P173" s="224">
        <f>I173+J173</f>
        <v>0</v>
      </c>
      <c r="Q173" s="224">
        <f>ROUND(I173*H173,2)</f>
        <v>0</v>
      </c>
      <c r="R173" s="224">
        <f>ROUND(J173*H173,2)</f>
        <v>0</v>
      </c>
      <c r="S173" s="90"/>
      <c r="T173" s="225">
        <f>S173*H173</f>
        <v>0</v>
      </c>
      <c r="U173" s="225">
        <v>0</v>
      </c>
      <c r="V173" s="225">
        <f>U173*H173</f>
        <v>0</v>
      </c>
      <c r="W173" s="225">
        <v>0.00020000000000000001</v>
      </c>
      <c r="X173" s="226">
        <f>W173*H173</f>
        <v>0.13680999999999999</v>
      </c>
      <c r="Y173" s="37"/>
      <c r="Z173" s="37"/>
      <c r="AA173" s="37"/>
      <c r="AB173" s="37"/>
      <c r="AC173" s="37"/>
      <c r="AD173" s="37"/>
      <c r="AE173" s="37"/>
      <c r="AR173" s="227" t="s">
        <v>209</v>
      </c>
      <c r="AT173" s="227" t="s">
        <v>134</v>
      </c>
      <c r="AU173" s="227" t="s">
        <v>87</v>
      </c>
      <c r="AY173" s="16" t="s">
        <v>131</v>
      </c>
      <c r="BE173" s="228">
        <f>IF(O173="základní",K173,0)</f>
        <v>0</v>
      </c>
      <c r="BF173" s="228">
        <f>IF(O173="snížená",K173,0)</f>
        <v>0</v>
      </c>
      <c r="BG173" s="228">
        <f>IF(O173="zákl. přenesená",K173,0)</f>
        <v>0</v>
      </c>
      <c r="BH173" s="228">
        <f>IF(O173="sníž. přenesená",K173,0)</f>
        <v>0</v>
      </c>
      <c r="BI173" s="228">
        <f>IF(O173="nulová",K173,0)</f>
        <v>0</v>
      </c>
      <c r="BJ173" s="16" t="s">
        <v>85</v>
      </c>
      <c r="BK173" s="228">
        <f>ROUND(P173*H173,2)</f>
        <v>0</v>
      </c>
      <c r="BL173" s="16" t="s">
        <v>209</v>
      </c>
      <c r="BM173" s="227" t="s">
        <v>265</v>
      </c>
    </row>
    <row r="174" s="2" customFormat="1" ht="21.75" customHeight="1">
      <c r="A174" s="37"/>
      <c r="B174" s="38"/>
      <c r="C174" s="214" t="s">
        <v>266</v>
      </c>
      <c r="D174" s="214" t="s">
        <v>134</v>
      </c>
      <c r="E174" s="215" t="s">
        <v>267</v>
      </c>
      <c r="F174" s="216" t="s">
        <v>268</v>
      </c>
      <c r="G174" s="217" t="s">
        <v>194</v>
      </c>
      <c r="H174" s="218">
        <v>195.02000000000001</v>
      </c>
      <c r="I174" s="219"/>
      <c r="J174" s="219"/>
      <c r="K174" s="220">
        <f>ROUND(P174*H174,2)</f>
        <v>0</v>
      </c>
      <c r="L174" s="221"/>
      <c r="M174" s="43"/>
      <c r="N174" s="222" t="s">
        <v>1</v>
      </c>
      <c r="O174" s="223" t="s">
        <v>43</v>
      </c>
      <c r="P174" s="224">
        <f>I174+J174</f>
        <v>0</v>
      </c>
      <c r="Q174" s="224">
        <f>ROUND(I174*H174,2)</f>
        <v>0</v>
      </c>
      <c r="R174" s="224">
        <f>ROUND(J174*H174,2)</f>
        <v>0</v>
      </c>
      <c r="S174" s="90"/>
      <c r="T174" s="225">
        <f>S174*H174</f>
        <v>0</v>
      </c>
      <c r="U174" s="225">
        <v>0.00038000000000000002</v>
      </c>
      <c r="V174" s="225">
        <f>U174*H174</f>
        <v>0.07410760000000001</v>
      </c>
      <c r="W174" s="225">
        <v>0</v>
      </c>
      <c r="X174" s="226">
        <f>W174*H174</f>
        <v>0</v>
      </c>
      <c r="Y174" s="37"/>
      <c r="Z174" s="37"/>
      <c r="AA174" s="37"/>
      <c r="AB174" s="37"/>
      <c r="AC174" s="37"/>
      <c r="AD174" s="37"/>
      <c r="AE174" s="37"/>
      <c r="AR174" s="227" t="s">
        <v>209</v>
      </c>
      <c r="AT174" s="227" t="s">
        <v>134</v>
      </c>
      <c r="AU174" s="227" t="s">
        <v>87</v>
      </c>
      <c r="AY174" s="16" t="s">
        <v>131</v>
      </c>
      <c r="BE174" s="228">
        <f>IF(O174="základní",K174,0)</f>
        <v>0</v>
      </c>
      <c r="BF174" s="228">
        <f>IF(O174="snížená",K174,0)</f>
        <v>0</v>
      </c>
      <c r="BG174" s="228">
        <f>IF(O174="zákl. přenesená",K174,0)</f>
        <v>0</v>
      </c>
      <c r="BH174" s="228">
        <f>IF(O174="sníž. přenesená",K174,0)</f>
        <v>0</v>
      </c>
      <c r="BI174" s="228">
        <f>IF(O174="nulová",K174,0)</f>
        <v>0</v>
      </c>
      <c r="BJ174" s="16" t="s">
        <v>85</v>
      </c>
      <c r="BK174" s="228">
        <f>ROUND(P174*H174,2)</f>
        <v>0</v>
      </c>
      <c r="BL174" s="16" t="s">
        <v>209</v>
      </c>
      <c r="BM174" s="227" t="s">
        <v>269</v>
      </c>
    </row>
    <row r="175" s="13" customFormat="1">
      <c r="A175" s="13"/>
      <c r="B175" s="239"/>
      <c r="C175" s="240"/>
      <c r="D175" s="241" t="s">
        <v>151</v>
      </c>
      <c r="E175" s="242" t="s">
        <v>1</v>
      </c>
      <c r="F175" s="243" t="s">
        <v>270</v>
      </c>
      <c r="G175" s="240"/>
      <c r="H175" s="244">
        <v>195.02000000000001</v>
      </c>
      <c r="I175" s="245"/>
      <c r="J175" s="245"/>
      <c r="K175" s="240"/>
      <c r="L175" s="240"/>
      <c r="M175" s="246"/>
      <c r="N175" s="247"/>
      <c r="O175" s="248"/>
      <c r="P175" s="248"/>
      <c r="Q175" s="248"/>
      <c r="R175" s="248"/>
      <c r="S175" s="248"/>
      <c r="T175" s="248"/>
      <c r="U175" s="248"/>
      <c r="V175" s="248"/>
      <c r="W175" s="248"/>
      <c r="X175" s="249"/>
      <c r="Y175" s="13"/>
      <c r="Z175" s="13"/>
      <c r="AA175" s="13"/>
      <c r="AB175" s="13"/>
      <c r="AC175" s="13"/>
      <c r="AD175" s="13"/>
      <c r="AE175" s="13"/>
      <c r="AT175" s="250" t="s">
        <v>151</v>
      </c>
      <c r="AU175" s="250" t="s">
        <v>87</v>
      </c>
      <c r="AV175" s="13" t="s">
        <v>87</v>
      </c>
      <c r="AW175" s="13" t="s">
        <v>5</v>
      </c>
      <c r="AX175" s="13" t="s">
        <v>85</v>
      </c>
      <c r="AY175" s="250" t="s">
        <v>131</v>
      </c>
    </row>
    <row r="176" s="2" customFormat="1" ht="21.75" customHeight="1">
      <c r="A176" s="37"/>
      <c r="B176" s="38"/>
      <c r="C176" s="214" t="s">
        <v>271</v>
      </c>
      <c r="D176" s="214" t="s">
        <v>134</v>
      </c>
      <c r="E176" s="215" t="s">
        <v>272</v>
      </c>
      <c r="F176" s="216" t="s">
        <v>273</v>
      </c>
      <c r="G176" s="217" t="s">
        <v>137</v>
      </c>
      <c r="H176" s="218">
        <v>98</v>
      </c>
      <c r="I176" s="219"/>
      <c r="J176" s="219"/>
      <c r="K176" s="220">
        <f>ROUND(P176*H176,2)</f>
        <v>0</v>
      </c>
      <c r="L176" s="221"/>
      <c r="M176" s="43"/>
      <c r="N176" s="222" t="s">
        <v>1</v>
      </c>
      <c r="O176" s="223" t="s">
        <v>43</v>
      </c>
      <c r="P176" s="224">
        <f>I176+J176</f>
        <v>0</v>
      </c>
      <c r="Q176" s="224">
        <f>ROUND(I176*H176,2)</f>
        <v>0</v>
      </c>
      <c r="R176" s="224">
        <f>ROUND(J176*H176,2)</f>
        <v>0</v>
      </c>
      <c r="S176" s="90"/>
      <c r="T176" s="225">
        <f>S176*H176</f>
        <v>0</v>
      </c>
      <c r="U176" s="225">
        <v>0</v>
      </c>
      <c r="V176" s="225">
        <f>U176*H176</f>
        <v>0</v>
      </c>
      <c r="W176" s="225">
        <v>0</v>
      </c>
      <c r="X176" s="226">
        <f>W176*H176</f>
        <v>0</v>
      </c>
      <c r="Y176" s="37"/>
      <c r="Z176" s="37"/>
      <c r="AA176" s="37"/>
      <c r="AB176" s="37"/>
      <c r="AC176" s="37"/>
      <c r="AD176" s="37"/>
      <c r="AE176" s="37"/>
      <c r="AR176" s="227" t="s">
        <v>209</v>
      </c>
      <c r="AT176" s="227" t="s">
        <v>134</v>
      </c>
      <c r="AU176" s="227" t="s">
        <v>87</v>
      </c>
      <c r="AY176" s="16" t="s">
        <v>131</v>
      </c>
      <c r="BE176" s="228">
        <f>IF(O176="základní",K176,0)</f>
        <v>0</v>
      </c>
      <c r="BF176" s="228">
        <f>IF(O176="snížená",K176,0)</f>
        <v>0</v>
      </c>
      <c r="BG176" s="228">
        <f>IF(O176="zákl. přenesená",K176,0)</f>
        <v>0</v>
      </c>
      <c r="BH176" s="228">
        <f>IF(O176="sníž. přenesená",K176,0)</f>
        <v>0</v>
      </c>
      <c r="BI176" s="228">
        <f>IF(O176="nulová",K176,0)</f>
        <v>0</v>
      </c>
      <c r="BJ176" s="16" t="s">
        <v>85</v>
      </c>
      <c r="BK176" s="228">
        <f>ROUND(P176*H176,2)</f>
        <v>0</v>
      </c>
      <c r="BL176" s="16" t="s">
        <v>209</v>
      </c>
      <c r="BM176" s="227" t="s">
        <v>274</v>
      </c>
    </row>
    <row r="177" s="13" customFormat="1">
      <c r="A177" s="13"/>
      <c r="B177" s="239"/>
      <c r="C177" s="240"/>
      <c r="D177" s="241" t="s">
        <v>151</v>
      </c>
      <c r="E177" s="242" t="s">
        <v>1</v>
      </c>
      <c r="F177" s="243" t="s">
        <v>275</v>
      </c>
      <c r="G177" s="240"/>
      <c r="H177" s="244">
        <v>98</v>
      </c>
      <c r="I177" s="245"/>
      <c r="J177" s="245"/>
      <c r="K177" s="240"/>
      <c r="L177" s="240"/>
      <c r="M177" s="246"/>
      <c r="N177" s="247"/>
      <c r="O177" s="248"/>
      <c r="P177" s="248"/>
      <c r="Q177" s="248"/>
      <c r="R177" s="248"/>
      <c r="S177" s="248"/>
      <c r="T177" s="248"/>
      <c r="U177" s="248"/>
      <c r="V177" s="248"/>
      <c r="W177" s="248"/>
      <c r="X177" s="249"/>
      <c r="Y177" s="13"/>
      <c r="Z177" s="13"/>
      <c r="AA177" s="13"/>
      <c r="AB177" s="13"/>
      <c r="AC177" s="13"/>
      <c r="AD177" s="13"/>
      <c r="AE177" s="13"/>
      <c r="AT177" s="250" t="s">
        <v>151</v>
      </c>
      <c r="AU177" s="250" t="s">
        <v>87</v>
      </c>
      <c r="AV177" s="13" t="s">
        <v>87</v>
      </c>
      <c r="AW177" s="13" t="s">
        <v>5</v>
      </c>
      <c r="AX177" s="13" t="s">
        <v>85</v>
      </c>
      <c r="AY177" s="250" t="s">
        <v>131</v>
      </c>
    </row>
    <row r="178" s="2" customFormat="1" ht="21.75" customHeight="1">
      <c r="A178" s="37"/>
      <c r="B178" s="38"/>
      <c r="C178" s="229" t="s">
        <v>276</v>
      </c>
      <c r="D178" s="229" t="s">
        <v>146</v>
      </c>
      <c r="E178" s="230" t="s">
        <v>277</v>
      </c>
      <c r="F178" s="231" t="s">
        <v>278</v>
      </c>
      <c r="G178" s="232" t="s">
        <v>137</v>
      </c>
      <c r="H178" s="233">
        <v>98</v>
      </c>
      <c r="I178" s="234"/>
      <c r="J178" s="235"/>
      <c r="K178" s="236">
        <f>ROUND(P178*H178,2)</f>
        <v>0</v>
      </c>
      <c r="L178" s="235"/>
      <c r="M178" s="237"/>
      <c r="N178" s="238" t="s">
        <v>1</v>
      </c>
      <c r="O178" s="223" t="s">
        <v>43</v>
      </c>
      <c r="P178" s="224">
        <f>I178+J178</f>
        <v>0</v>
      </c>
      <c r="Q178" s="224">
        <f>ROUND(I178*H178,2)</f>
        <v>0</v>
      </c>
      <c r="R178" s="224">
        <f>ROUND(J178*H178,2)</f>
        <v>0</v>
      </c>
      <c r="S178" s="90"/>
      <c r="T178" s="225">
        <f>S178*H178</f>
        <v>0</v>
      </c>
      <c r="U178" s="225">
        <v>0.00010000000000000001</v>
      </c>
      <c r="V178" s="225">
        <f>U178*H178</f>
        <v>0.0097999999999999997</v>
      </c>
      <c r="W178" s="225">
        <v>0</v>
      </c>
      <c r="X178" s="226">
        <f>W178*H178</f>
        <v>0</v>
      </c>
      <c r="Y178" s="37"/>
      <c r="Z178" s="37"/>
      <c r="AA178" s="37"/>
      <c r="AB178" s="37"/>
      <c r="AC178" s="37"/>
      <c r="AD178" s="37"/>
      <c r="AE178" s="37"/>
      <c r="AR178" s="227" t="s">
        <v>234</v>
      </c>
      <c r="AT178" s="227" t="s">
        <v>146</v>
      </c>
      <c r="AU178" s="227" t="s">
        <v>87</v>
      </c>
      <c r="AY178" s="16" t="s">
        <v>131</v>
      </c>
      <c r="BE178" s="228">
        <f>IF(O178="základní",K178,0)</f>
        <v>0</v>
      </c>
      <c r="BF178" s="228">
        <f>IF(O178="snížená",K178,0)</f>
        <v>0</v>
      </c>
      <c r="BG178" s="228">
        <f>IF(O178="zákl. přenesená",K178,0)</f>
        <v>0</v>
      </c>
      <c r="BH178" s="228">
        <f>IF(O178="sníž. přenesená",K178,0)</f>
        <v>0</v>
      </c>
      <c r="BI178" s="228">
        <f>IF(O178="nulová",K178,0)</f>
        <v>0</v>
      </c>
      <c r="BJ178" s="16" t="s">
        <v>85</v>
      </c>
      <c r="BK178" s="228">
        <f>ROUND(P178*H178,2)</f>
        <v>0</v>
      </c>
      <c r="BL178" s="16" t="s">
        <v>209</v>
      </c>
      <c r="BM178" s="227" t="s">
        <v>279</v>
      </c>
    </row>
    <row r="179" s="2" customFormat="1" ht="21.75" customHeight="1">
      <c r="A179" s="37"/>
      <c r="B179" s="38"/>
      <c r="C179" s="214" t="s">
        <v>280</v>
      </c>
      <c r="D179" s="214" t="s">
        <v>134</v>
      </c>
      <c r="E179" s="215" t="s">
        <v>281</v>
      </c>
      <c r="F179" s="216" t="s">
        <v>282</v>
      </c>
      <c r="G179" s="217" t="s">
        <v>283</v>
      </c>
      <c r="H179" s="255"/>
      <c r="I179" s="219"/>
      <c r="J179" s="219"/>
      <c r="K179" s="220">
        <f>ROUND(P179*H179,2)</f>
        <v>0</v>
      </c>
      <c r="L179" s="221"/>
      <c r="M179" s="43"/>
      <c r="N179" s="222" t="s">
        <v>1</v>
      </c>
      <c r="O179" s="223" t="s">
        <v>43</v>
      </c>
      <c r="P179" s="224">
        <f>I179+J179</f>
        <v>0</v>
      </c>
      <c r="Q179" s="224">
        <f>ROUND(I179*H179,2)</f>
        <v>0</v>
      </c>
      <c r="R179" s="224">
        <f>ROUND(J179*H179,2)</f>
        <v>0</v>
      </c>
      <c r="S179" s="90"/>
      <c r="T179" s="225">
        <f>S179*H179</f>
        <v>0</v>
      </c>
      <c r="U179" s="225">
        <v>0</v>
      </c>
      <c r="V179" s="225">
        <f>U179*H179</f>
        <v>0</v>
      </c>
      <c r="W179" s="225">
        <v>0</v>
      </c>
      <c r="X179" s="226">
        <f>W179*H179</f>
        <v>0</v>
      </c>
      <c r="Y179" s="37"/>
      <c r="Z179" s="37"/>
      <c r="AA179" s="37"/>
      <c r="AB179" s="37"/>
      <c r="AC179" s="37"/>
      <c r="AD179" s="37"/>
      <c r="AE179" s="37"/>
      <c r="AR179" s="227" t="s">
        <v>209</v>
      </c>
      <c r="AT179" s="227" t="s">
        <v>134</v>
      </c>
      <c r="AU179" s="227" t="s">
        <v>87</v>
      </c>
      <c r="AY179" s="16" t="s">
        <v>131</v>
      </c>
      <c r="BE179" s="228">
        <f>IF(O179="základní",K179,0)</f>
        <v>0</v>
      </c>
      <c r="BF179" s="228">
        <f>IF(O179="snížená",K179,0)</f>
        <v>0</v>
      </c>
      <c r="BG179" s="228">
        <f>IF(O179="zákl. přenesená",K179,0)</f>
        <v>0</v>
      </c>
      <c r="BH179" s="228">
        <f>IF(O179="sníž. přenesená",K179,0)</f>
        <v>0</v>
      </c>
      <c r="BI179" s="228">
        <f>IF(O179="nulová",K179,0)</f>
        <v>0</v>
      </c>
      <c r="BJ179" s="16" t="s">
        <v>85</v>
      </c>
      <c r="BK179" s="228">
        <f>ROUND(P179*H179,2)</f>
        <v>0</v>
      </c>
      <c r="BL179" s="16" t="s">
        <v>209</v>
      </c>
      <c r="BM179" s="227" t="s">
        <v>284</v>
      </c>
    </row>
    <row r="180" s="12" customFormat="1" ht="22.8" customHeight="1">
      <c r="A180" s="12"/>
      <c r="B180" s="197"/>
      <c r="C180" s="198"/>
      <c r="D180" s="199" t="s">
        <v>79</v>
      </c>
      <c r="E180" s="212" t="s">
        <v>285</v>
      </c>
      <c r="F180" s="212" t="s">
        <v>286</v>
      </c>
      <c r="G180" s="198"/>
      <c r="H180" s="198"/>
      <c r="I180" s="201"/>
      <c r="J180" s="201"/>
      <c r="K180" s="213">
        <f>BK180</f>
        <v>0</v>
      </c>
      <c r="L180" s="198"/>
      <c r="M180" s="203"/>
      <c r="N180" s="204"/>
      <c r="O180" s="205"/>
      <c r="P180" s="205"/>
      <c r="Q180" s="206">
        <f>SUM(Q181:Q184)</f>
        <v>0</v>
      </c>
      <c r="R180" s="206">
        <f>SUM(R181:R184)</f>
        <v>0</v>
      </c>
      <c r="S180" s="205"/>
      <c r="T180" s="207">
        <f>SUM(T181:T184)</f>
        <v>0</v>
      </c>
      <c r="U180" s="205"/>
      <c r="V180" s="207">
        <f>SUM(V181:V184)</f>
        <v>2.2984096000000003</v>
      </c>
      <c r="W180" s="205"/>
      <c r="X180" s="208">
        <f>SUM(X181:X184)</f>
        <v>0</v>
      </c>
      <c r="Y180" s="12"/>
      <c r="Z180" s="12"/>
      <c r="AA180" s="12"/>
      <c r="AB180" s="12"/>
      <c r="AC180" s="12"/>
      <c r="AD180" s="12"/>
      <c r="AE180" s="12"/>
      <c r="AR180" s="209" t="s">
        <v>87</v>
      </c>
      <c r="AT180" s="210" t="s">
        <v>79</v>
      </c>
      <c r="AU180" s="210" t="s">
        <v>85</v>
      </c>
      <c r="AY180" s="209" t="s">
        <v>131</v>
      </c>
      <c r="BK180" s="211">
        <f>SUM(BK181:BK184)</f>
        <v>0</v>
      </c>
    </row>
    <row r="181" s="2" customFormat="1" ht="21.75" customHeight="1">
      <c r="A181" s="37"/>
      <c r="B181" s="38"/>
      <c r="C181" s="214" t="s">
        <v>287</v>
      </c>
      <c r="D181" s="214" t="s">
        <v>134</v>
      </c>
      <c r="E181" s="215" t="s">
        <v>288</v>
      </c>
      <c r="F181" s="216" t="s">
        <v>289</v>
      </c>
      <c r="G181" s="217" t="s">
        <v>143</v>
      </c>
      <c r="H181" s="218">
        <v>684.04999999999995</v>
      </c>
      <c r="I181" s="219"/>
      <c r="J181" s="219"/>
      <c r="K181" s="220">
        <f>ROUND(P181*H181,2)</f>
        <v>0</v>
      </c>
      <c r="L181" s="221"/>
      <c r="M181" s="43"/>
      <c r="N181" s="222" t="s">
        <v>1</v>
      </c>
      <c r="O181" s="223" t="s">
        <v>43</v>
      </c>
      <c r="P181" s="224">
        <f>I181+J181</f>
        <v>0</v>
      </c>
      <c r="Q181" s="224">
        <f>ROUND(I181*H181,2)</f>
        <v>0</v>
      </c>
      <c r="R181" s="224">
        <f>ROUND(J181*H181,2)</f>
        <v>0</v>
      </c>
      <c r="S181" s="90"/>
      <c r="T181" s="225">
        <f>S181*H181</f>
        <v>0</v>
      </c>
      <c r="U181" s="225">
        <v>0</v>
      </c>
      <c r="V181" s="225">
        <f>U181*H181</f>
        <v>0</v>
      </c>
      <c r="W181" s="225">
        <v>0</v>
      </c>
      <c r="X181" s="226">
        <f>W181*H181</f>
        <v>0</v>
      </c>
      <c r="Y181" s="37"/>
      <c r="Z181" s="37"/>
      <c r="AA181" s="37"/>
      <c r="AB181" s="37"/>
      <c r="AC181" s="37"/>
      <c r="AD181" s="37"/>
      <c r="AE181" s="37"/>
      <c r="AR181" s="227" t="s">
        <v>209</v>
      </c>
      <c r="AT181" s="227" t="s">
        <v>134</v>
      </c>
      <c r="AU181" s="227" t="s">
        <v>87</v>
      </c>
      <c r="AY181" s="16" t="s">
        <v>131</v>
      </c>
      <c r="BE181" s="228">
        <f>IF(O181="základní",K181,0)</f>
        <v>0</v>
      </c>
      <c r="BF181" s="228">
        <f>IF(O181="snížená",K181,0)</f>
        <v>0</v>
      </c>
      <c r="BG181" s="228">
        <f>IF(O181="zákl. přenesená",K181,0)</f>
        <v>0</v>
      </c>
      <c r="BH181" s="228">
        <f>IF(O181="sníž. přenesená",K181,0)</f>
        <v>0</v>
      </c>
      <c r="BI181" s="228">
        <f>IF(O181="nulová",K181,0)</f>
        <v>0</v>
      </c>
      <c r="BJ181" s="16" t="s">
        <v>85</v>
      </c>
      <c r="BK181" s="228">
        <f>ROUND(P181*H181,2)</f>
        <v>0</v>
      </c>
      <c r="BL181" s="16" t="s">
        <v>209</v>
      </c>
      <c r="BM181" s="227" t="s">
        <v>290</v>
      </c>
    </row>
    <row r="182" s="2" customFormat="1" ht="21.75" customHeight="1">
      <c r="A182" s="37"/>
      <c r="B182" s="38"/>
      <c r="C182" s="229" t="s">
        <v>291</v>
      </c>
      <c r="D182" s="229" t="s">
        <v>146</v>
      </c>
      <c r="E182" s="230" t="s">
        <v>292</v>
      </c>
      <c r="F182" s="231" t="s">
        <v>293</v>
      </c>
      <c r="G182" s="232" t="s">
        <v>143</v>
      </c>
      <c r="H182" s="233">
        <v>718.25300000000004</v>
      </c>
      <c r="I182" s="234"/>
      <c r="J182" s="235"/>
      <c r="K182" s="236">
        <f>ROUND(P182*H182,2)</f>
        <v>0</v>
      </c>
      <c r="L182" s="235"/>
      <c r="M182" s="237"/>
      <c r="N182" s="238" t="s">
        <v>1</v>
      </c>
      <c r="O182" s="223" t="s">
        <v>43</v>
      </c>
      <c r="P182" s="224">
        <f>I182+J182</f>
        <v>0</v>
      </c>
      <c r="Q182" s="224">
        <f>ROUND(I182*H182,2)</f>
        <v>0</v>
      </c>
      <c r="R182" s="224">
        <f>ROUND(J182*H182,2)</f>
        <v>0</v>
      </c>
      <c r="S182" s="90"/>
      <c r="T182" s="225">
        <f>S182*H182</f>
        <v>0</v>
      </c>
      <c r="U182" s="225">
        <v>0.0032000000000000002</v>
      </c>
      <c r="V182" s="225">
        <f>U182*H182</f>
        <v>2.2984096000000003</v>
      </c>
      <c r="W182" s="225">
        <v>0</v>
      </c>
      <c r="X182" s="226">
        <f>W182*H182</f>
        <v>0</v>
      </c>
      <c r="Y182" s="37"/>
      <c r="Z182" s="37"/>
      <c r="AA182" s="37"/>
      <c r="AB182" s="37"/>
      <c r="AC182" s="37"/>
      <c r="AD182" s="37"/>
      <c r="AE182" s="37"/>
      <c r="AR182" s="227" t="s">
        <v>234</v>
      </c>
      <c r="AT182" s="227" t="s">
        <v>146</v>
      </c>
      <c r="AU182" s="227" t="s">
        <v>87</v>
      </c>
      <c r="AY182" s="16" t="s">
        <v>131</v>
      </c>
      <c r="BE182" s="228">
        <f>IF(O182="základní",K182,0)</f>
        <v>0</v>
      </c>
      <c r="BF182" s="228">
        <f>IF(O182="snížená",K182,0)</f>
        <v>0</v>
      </c>
      <c r="BG182" s="228">
        <f>IF(O182="zákl. přenesená",K182,0)</f>
        <v>0</v>
      </c>
      <c r="BH182" s="228">
        <f>IF(O182="sníž. přenesená",K182,0)</f>
        <v>0</v>
      </c>
      <c r="BI182" s="228">
        <f>IF(O182="nulová",K182,0)</f>
        <v>0</v>
      </c>
      <c r="BJ182" s="16" t="s">
        <v>85</v>
      </c>
      <c r="BK182" s="228">
        <f>ROUND(P182*H182,2)</f>
        <v>0</v>
      </c>
      <c r="BL182" s="16" t="s">
        <v>209</v>
      </c>
      <c r="BM182" s="227" t="s">
        <v>294</v>
      </c>
    </row>
    <row r="183" s="13" customFormat="1">
      <c r="A183" s="13"/>
      <c r="B183" s="239"/>
      <c r="C183" s="240"/>
      <c r="D183" s="241" t="s">
        <v>151</v>
      </c>
      <c r="E183" s="242" t="s">
        <v>1</v>
      </c>
      <c r="F183" s="243" t="s">
        <v>295</v>
      </c>
      <c r="G183" s="240"/>
      <c r="H183" s="244">
        <v>718.25300000000004</v>
      </c>
      <c r="I183" s="245"/>
      <c r="J183" s="245"/>
      <c r="K183" s="240"/>
      <c r="L183" s="240"/>
      <c r="M183" s="246"/>
      <c r="N183" s="247"/>
      <c r="O183" s="248"/>
      <c r="P183" s="248"/>
      <c r="Q183" s="248"/>
      <c r="R183" s="248"/>
      <c r="S183" s="248"/>
      <c r="T183" s="248"/>
      <c r="U183" s="248"/>
      <c r="V183" s="248"/>
      <c r="W183" s="248"/>
      <c r="X183" s="249"/>
      <c r="Y183" s="13"/>
      <c r="Z183" s="13"/>
      <c r="AA183" s="13"/>
      <c r="AB183" s="13"/>
      <c r="AC183" s="13"/>
      <c r="AD183" s="13"/>
      <c r="AE183" s="13"/>
      <c r="AT183" s="250" t="s">
        <v>151</v>
      </c>
      <c r="AU183" s="250" t="s">
        <v>87</v>
      </c>
      <c r="AV183" s="13" t="s">
        <v>87</v>
      </c>
      <c r="AW183" s="13" t="s">
        <v>5</v>
      </c>
      <c r="AX183" s="13" t="s">
        <v>85</v>
      </c>
      <c r="AY183" s="250" t="s">
        <v>131</v>
      </c>
    </row>
    <row r="184" s="2" customFormat="1" ht="21.75" customHeight="1">
      <c r="A184" s="37"/>
      <c r="B184" s="38"/>
      <c r="C184" s="214" t="s">
        <v>296</v>
      </c>
      <c r="D184" s="214" t="s">
        <v>134</v>
      </c>
      <c r="E184" s="215" t="s">
        <v>297</v>
      </c>
      <c r="F184" s="216" t="s">
        <v>298</v>
      </c>
      <c r="G184" s="217" t="s">
        <v>283</v>
      </c>
      <c r="H184" s="255"/>
      <c r="I184" s="219"/>
      <c r="J184" s="219"/>
      <c r="K184" s="220">
        <f>ROUND(P184*H184,2)</f>
        <v>0</v>
      </c>
      <c r="L184" s="221"/>
      <c r="M184" s="43"/>
      <c r="N184" s="222" t="s">
        <v>1</v>
      </c>
      <c r="O184" s="223" t="s">
        <v>43</v>
      </c>
      <c r="P184" s="224">
        <f>I184+J184</f>
        <v>0</v>
      </c>
      <c r="Q184" s="224">
        <f>ROUND(I184*H184,2)</f>
        <v>0</v>
      </c>
      <c r="R184" s="224">
        <f>ROUND(J184*H184,2)</f>
        <v>0</v>
      </c>
      <c r="S184" s="90"/>
      <c r="T184" s="225">
        <f>S184*H184</f>
        <v>0</v>
      </c>
      <c r="U184" s="225">
        <v>0</v>
      </c>
      <c r="V184" s="225">
        <f>U184*H184</f>
        <v>0</v>
      </c>
      <c r="W184" s="225">
        <v>0</v>
      </c>
      <c r="X184" s="226">
        <f>W184*H184</f>
        <v>0</v>
      </c>
      <c r="Y184" s="37"/>
      <c r="Z184" s="37"/>
      <c r="AA184" s="37"/>
      <c r="AB184" s="37"/>
      <c r="AC184" s="37"/>
      <c r="AD184" s="37"/>
      <c r="AE184" s="37"/>
      <c r="AR184" s="227" t="s">
        <v>209</v>
      </c>
      <c r="AT184" s="227" t="s">
        <v>134</v>
      </c>
      <c r="AU184" s="227" t="s">
        <v>87</v>
      </c>
      <c r="AY184" s="16" t="s">
        <v>131</v>
      </c>
      <c r="BE184" s="228">
        <f>IF(O184="základní",K184,0)</f>
        <v>0</v>
      </c>
      <c r="BF184" s="228">
        <f>IF(O184="snížená",K184,0)</f>
        <v>0</v>
      </c>
      <c r="BG184" s="228">
        <f>IF(O184="zákl. přenesená",K184,0)</f>
        <v>0</v>
      </c>
      <c r="BH184" s="228">
        <f>IF(O184="sníž. přenesená",K184,0)</f>
        <v>0</v>
      </c>
      <c r="BI184" s="228">
        <f>IF(O184="nulová",K184,0)</f>
        <v>0</v>
      </c>
      <c r="BJ184" s="16" t="s">
        <v>85</v>
      </c>
      <c r="BK184" s="228">
        <f>ROUND(P184*H184,2)</f>
        <v>0</v>
      </c>
      <c r="BL184" s="16" t="s">
        <v>209</v>
      </c>
      <c r="BM184" s="227" t="s">
        <v>299</v>
      </c>
    </row>
    <row r="185" s="12" customFormat="1" ht="22.8" customHeight="1">
      <c r="A185" s="12"/>
      <c r="B185" s="197"/>
      <c r="C185" s="198"/>
      <c r="D185" s="199" t="s">
        <v>79</v>
      </c>
      <c r="E185" s="212" t="s">
        <v>300</v>
      </c>
      <c r="F185" s="212" t="s">
        <v>301</v>
      </c>
      <c r="G185" s="198"/>
      <c r="H185" s="198"/>
      <c r="I185" s="201"/>
      <c r="J185" s="201"/>
      <c r="K185" s="213">
        <f>BK185</f>
        <v>0</v>
      </c>
      <c r="L185" s="198"/>
      <c r="M185" s="203"/>
      <c r="N185" s="204"/>
      <c r="O185" s="205"/>
      <c r="P185" s="205"/>
      <c r="Q185" s="206">
        <f>SUM(Q186:Q190)</f>
        <v>0</v>
      </c>
      <c r="R185" s="206">
        <f>SUM(R186:R190)</f>
        <v>0</v>
      </c>
      <c r="S185" s="205"/>
      <c r="T185" s="207">
        <f>SUM(T186:T190)</f>
        <v>0</v>
      </c>
      <c r="U185" s="205"/>
      <c r="V185" s="207">
        <f>SUM(V186:V190)</f>
        <v>0</v>
      </c>
      <c r="W185" s="205"/>
      <c r="X185" s="208">
        <f>SUM(X186:X190)</f>
        <v>0.0016000000000000001</v>
      </c>
      <c r="Y185" s="12"/>
      <c r="Z185" s="12"/>
      <c r="AA185" s="12"/>
      <c r="AB185" s="12"/>
      <c r="AC185" s="12"/>
      <c r="AD185" s="12"/>
      <c r="AE185" s="12"/>
      <c r="AR185" s="209" t="s">
        <v>87</v>
      </c>
      <c r="AT185" s="210" t="s">
        <v>79</v>
      </c>
      <c r="AU185" s="210" t="s">
        <v>85</v>
      </c>
      <c r="AY185" s="209" t="s">
        <v>131</v>
      </c>
      <c r="BK185" s="211">
        <f>SUM(BK186:BK190)</f>
        <v>0</v>
      </c>
    </row>
    <row r="186" s="2" customFormat="1" ht="16.5" customHeight="1">
      <c r="A186" s="37"/>
      <c r="B186" s="38"/>
      <c r="C186" s="214" t="s">
        <v>302</v>
      </c>
      <c r="D186" s="214" t="s">
        <v>134</v>
      </c>
      <c r="E186" s="215" t="s">
        <v>303</v>
      </c>
      <c r="F186" s="216" t="s">
        <v>304</v>
      </c>
      <c r="G186" s="217" t="s">
        <v>305</v>
      </c>
      <c r="H186" s="218">
        <v>1</v>
      </c>
      <c r="I186" s="219"/>
      <c r="J186" s="219"/>
      <c r="K186" s="220">
        <f>ROUND(P186*H186,2)</f>
        <v>0</v>
      </c>
      <c r="L186" s="221"/>
      <c r="M186" s="43"/>
      <c r="N186" s="222" t="s">
        <v>1</v>
      </c>
      <c r="O186" s="223" t="s">
        <v>43</v>
      </c>
      <c r="P186" s="224">
        <f>I186+J186</f>
        <v>0</v>
      </c>
      <c r="Q186" s="224">
        <f>ROUND(I186*H186,2)</f>
        <v>0</v>
      </c>
      <c r="R186" s="224">
        <f>ROUND(J186*H186,2)</f>
        <v>0</v>
      </c>
      <c r="S186" s="90"/>
      <c r="T186" s="225">
        <f>S186*H186</f>
        <v>0</v>
      </c>
      <c r="U186" s="225">
        <v>0</v>
      </c>
      <c r="V186" s="225">
        <f>U186*H186</f>
        <v>0</v>
      </c>
      <c r="W186" s="225">
        <v>0.00040000000000000002</v>
      </c>
      <c r="X186" s="226">
        <f>W186*H186</f>
        <v>0.00040000000000000002</v>
      </c>
      <c r="Y186" s="37"/>
      <c r="Z186" s="37"/>
      <c r="AA186" s="37"/>
      <c r="AB186" s="37"/>
      <c r="AC186" s="37"/>
      <c r="AD186" s="37"/>
      <c r="AE186" s="37"/>
      <c r="AR186" s="227" t="s">
        <v>209</v>
      </c>
      <c r="AT186" s="227" t="s">
        <v>134</v>
      </c>
      <c r="AU186" s="227" t="s">
        <v>87</v>
      </c>
      <c r="AY186" s="16" t="s">
        <v>131</v>
      </c>
      <c r="BE186" s="228">
        <f>IF(O186="základní",K186,0)</f>
        <v>0</v>
      </c>
      <c r="BF186" s="228">
        <f>IF(O186="snížená",K186,0)</f>
        <v>0</v>
      </c>
      <c r="BG186" s="228">
        <f>IF(O186="zákl. přenesená",K186,0)</f>
        <v>0</v>
      </c>
      <c r="BH186" s="228">
        <f>IF(O186="sníž. přenesená",K186,0)</f>
        <v>0</v>
      </c>
      <c r="BI186" s="228">
        <f>IF(O186="nulová",K186,0)</f>
        <v>0</v>
      </c>
      <c r="BJ186" s="16" t="s">
        <v>85</v>
      </c>
      <c r="BK186" s="228">
        <f>ROUND(P186*H186,2)</f>
        <v>0</v>
      </c>
      <c r="BL186" s="16" t="s">
        <v>209</v>
      </c>
      <c r="BM186" s="227" t="s">
        <v>306</v>
      </c>
    </row>
    <row r="187" s="13" customFormat="1">
      <c r="A187" s="13"/>
      <c r="B187" s="239"/>
      <c r="C187" s="240"/>
      <c r="D187" s="241" t="s">
        <v>151</v>
      </c>
      <c r="E187" s="242" t="s">
        <v>1</v>
      </c>
      <c r="F187" s="243" t="s">
        <v>307</v>
      </c>
      <c r="G187" s="240"/>
      <c r="H187" s="244">
        <v>1</v>
      </c>
      <c r="I187" s="245"/>
      <c r="J187" s="245"/>
      <c r="K187" s="240"/>
      <c r="L187" s="240"/>
      <c r="M187" s="246"/>
      <c r="N187" s="247"/>
      <c r="O187" s="248"/>
      <c r="P187" s="248"/>
      <c r="Q187" s="248"/>
      <c r="R187" s="248"/>
      <c r="S187" s="248"/>
      <c r="T187" s="248"/>
      <c r="U187" s="248"/>
      <c r="V187" s="248"/>
      <c r="W187" s="248"/>
      <c r="X187" s="249"/>
      <c r="Y187" s="13"/>
      <c r="Z187" s="13"/>
      <c r="AA187" s="13"/>
      <c r="AB187" s="13"/>
      <c r="AC187" s="13"/>
      <c r="AD187" s="13"/>
      <c r="AE187" s="13"/>
      <c r="AT187" s="250" t="s">
        <v>151</v>
      </c>
      <c r="AU187" s="250" t="s">
        <v>87</v>
      </c>
      <c r="AV187" s="13" t="s">
        <v>87</v>
      </c>
      <c r="AW187" s="13" t="s">
        <v>5</v>
      </c>
      <c r="AX187" s="13" t="s">
        <v>85</v>
      </c>
      <c r="AY187" s="250" t="s">
        <v>131</v>
      </c>
    </row>
    <row r="188" s="2" customFormat="1" ht="16.5" customHeight="1">
      <c r="A188" s="37"/>
      <c r="B188" s="38"/>
      <c r="C188" s="214" t="s">
        <v>308</v>
      </c>
      <c r="D188" s="214" t="s">
        <v>134</v>
      </c>
      <c r="E188" s="215" t="s">
        <v>309</v>
      </c>
      <c r="F188" s="216" t="s">
        <v>310</v>
      </c>
      <c r="G188" s="217" t="s">
        <v>305</v>
      </c>
      <c r="H188" s="218">
        <v>1</v>
      </c>
      <c r="I188" s="219"/>
      <c r="J188" s="219"/>
      <c r="K188" s="220">
        <f>ROUND(P188*H188,2)</f>
        <v>0</v>
      </c>
      <c r="L188" s="221"/>
      <c r="M188" s="43"/>
      <c r="N188" s="222" t="s">
        <v>1</v>
      </c>
      <c r="O188" s="223" t="s">
        <v>43</v>
      </c>
      <c r="P188" s="224">
        <f>I188+J188</f>
        <v>0</v>
      </c>
      <c r="Q188" s="224">
        <f>ROUND(I188*H188,2)</f>
        <v>0</v>
      </c>
      <c r="R188" s="224">
        <f>ROUND(J188*H188,2)</f>
        <v>0</v>
      </c>
      <c r="S188" s="90"/>
      <c r="T188" s="225">
        <f>S188*H188</f>
        <v>0</v>
      </c>
      <c r="U188" s="225">
        <v>0</v>
      </c>
      <c r="V188" s="225">
        <f>U188*H188</f>
        <v>0</v>
      </c>
      <c r="W188" s="225">
        <v>0.00040000000000000002</v>
      </c>
      <c r="X188" s="226">
        <f>W188*H188</f>
        <v>0.00040000000000000002</v>
      </c>
      <c r="Y188" s="37"/>
      <c r="Z188" s="37"/>
      <c r="AA188" s="37"/>
      <c r="AB188" s="37"/>
      <c r="AC188" s="37"/>
      <c r="AD188" s="37"/>
      <c r="AE188" s="37"/>
      <c r="AR188" s="227" t="s">
        <v>209</v>
      </c>
      <c r="AT188" s="227" t="s">
        <v>134</v>
      </c>
      <c r="AU188" s="227" t="s">
        <v>87</v>
      </c>
      <c r="AY188" s="16" t="s">
        <v>131</v>
      </c>
      <c r="BE188" s="228">
        <f>IF(O188="základní",K188,0)</f>
        <v>0</v>
      </c>
      <c r="BF188" s="228">
        <f>IF(O188="snížená",K188,0)</f>
        <v>0</v>
      </c>
      <c r="BG188" s="228">
        <f>IF(O188="zákl. přenesená",K188,0)</f>
        <v>0</v>
      </c>
      <c r="BH188" s="228">
        <f>IF(O188="sníž. přenesená",K188,0)</f>
        <v>0</v>
      </c>
      <c r="BI188" s="228">
        <f>IF(O188="nulová",K188,0)</f>
        <v>0</v>
      </c>
      <c r="BJ188" s="16" t="s">
        <v>85</v>
      </c>
      <c r="BK188" s="228">
        <f>ROUND(P188*H188,2)</f>
        <v>0</v>
      </c>
      <c r="BL188" s="16" t="s">
        <v>209</v>
      </c>
      <c r="BM188" s="227" t="s">
        <v>311</v>
      </c>
    </row>
    <row r="189" s="2" customFormat="1" ht="16.5" customHeight="1">
      <c r="A189" s="37"/>
      <c r="B189" s="38"/>
      <c r="C189" s="214" t="s">
        <v>312</v>
      </c>
      <c r="D189" s="214" t="s">
        <v>134</v>
      </c>
      <c r="E189" s="215" t="s">
        <v>313</v>
      </c>
      <c r="F189" s="216" t="s">
        <v>314</v>
      </c>
      <c r="G189" s="217" t="s">
        <v>305</v>
      </c>
      <c r="H189" s="218">
        <v>1</v>
      </c>
      <c r="I189" s="219"/>
      <c r="J189" s="219"/>
      <c r="K189" s="220">
        <f>ROUND(P189*H189,2)</f>
        <v>0</v>
      </c>
      <c r="L189" s="221"/>
      <c r="M189" s="43"/>
      <c r="N189" s="222" t="s">
        <v>1</v>
      </c>
      <c r="O189" s="223" t="s">
        <v>43</v>
      </c>
      <c r="P189" s="224">
        <f>I189+J189</f>
        <v>0</v>
      </c>
      <c r="Q189" s="224">
        <f>ROUND(I189*H189,2)</f>
        <v>0</v>
      </c>
      <c r="R189" s="224">
        <f>ROUND(J189*H189,2)</f>
        <v>0</v>
      </c>
      <c r="S189" s="90"/>
      <c r="T189" s="225">
        <f>S189*H189</f>
        <v>0</v>
      </c>
      <c r="U189" s="225">
        <v>0</v>
      </c>
      <c r="V189" s="225">
        <f>U189*H189</f>
        <v>0</v>
      </c>
      <c r="W189" s="225">
        <v>0.00040000000000000002</v>
      </c>
      <c r="X189" s="226">
        <f>W189*H189</f>
        <v>0.00040000000000000002</v>
      </c>
      <c r="Y189" s="37"/>
      <c r="Z189" s="37"/>
      <c r="AA189" s="37"/>
      <c r="AB189" s="37"/>
      <c r="AC189" s="37"/>
      <c r="AD189" s="37"/>
      <c r="AE189" s="37"/>
      <c r="AR189" s="227" t="s">
        <v>209</v>
      </c>
      <c r="AT189" s="227" t="s">
        <v>134</v>
      </c>
      <c r="AU189" s="227" t="s">
        <v>87</v>
      </c>
      <c r="AY189" s="16" t="s">
        <v>131</v>
      </c>
      <c r="BE189" s="228">
        <f>IF(O189="základní",K189,0)</f>
        <v>0</v>
      </c>
      <c r="BF189" s="228">
        <f>IF(O189="snížená",K189,0)</f>
        <v>0</v>
      </c>
      <c r="BG189" s="228">
        <f>IF(O189="zákl. přenesená",K189,0)</f>
        <v>0</v>
      </c>
      <c r="BH189" s="228">
        <f>IF(O189="sníž. přenesená",K189,0)</f>
        <v>0</v>
      </c>
      <c r="BI189" s="228">
        <f>IF(O189="nulová",K189,0)</f>
        <v>0</v>
      </c>
      <c r="BJ189" s="16" t="s">
        <v>85</v>
      </c>
      <c r="BK189" s="228">
        <f>ROUND(P189*H189,2)</f>
        <v>0</v>
      </c>
      <c r="BL189" s="16" t="s">
        <v>209</v>
      </c>
      <c r="BM189" s="227" t="s">
        <v>315</v>
      </c>
    </row>
    <row r="190" s="2" customFormat="1" ht="16.5" customHeight="1">
      <c r="A190" s="37"/>
      <c r="B190" s="38"/>
      <c r="C190" s="214" t="s">
        <v>316</v>
      </c>
      <c r="D190" s="214" t="s">
        <v>134</v>
      </c>
      <c r="E190" s="215" t="s">
        <v>317</v>
      </c>
      <c r="F190" s="216" t="s">
        <v>318</v>
      </c>
      <c r="G190" s="217" t="s">
        <v>305</v>
      </c>
      <c r="H190" s="218">
        <v>1</v>
      </c>
      <c r="I190" s="219"/>
      <c r="J190" s="219"/>
      <c r="K190" s="220">
        <f>ROUND(P190*H190,2)</f>
        <v>0</v>
      </c>
      <c r="L190" s="221"/>
      <c r="M190" s="43"/>
      <c r="N190" s="222" t="s">
        <v>1</v>
      </c>
      <c r="O190" s="223" t="s">
        <v>43</v>
      </c>
      <c r="P190" s="224">
        <f>I190+J190</f>
        <v>0</v>
      </c>
      <c r="Q190" s="224">
        <f>ROUND(I190*H190,2)</f>
        <v>0</v>
      </c>
      <c r="R190" s="224">
        <f>ROUND(J190*H190,2)</f>
        <v>0</v>
      </c>
      <c r="S190" s="90"/>
      <c r="T190" s="225">
        <f>S190*H190</f>
        <v>0</v>
      </c>
      <c r="U190" s="225">
        <v>0</v>
      </c>
      <c r="V190" s="225">
        <f>U190*H190</f>
        <v>0</v>
      </c>
      <c r="W190" s="225">
        <v>0.00040000000000000002</v>
      </c>
      <c r="X190" s="226">
        <f>W190*H190</f>
        <v>0.00040000000000000002</v>
      </c>
      <c r="Y190" s="37"/>
      <c r="Z190" s="37"/>
      <c r="AA190" s="37"/>
      <c r="AB190" s="37"/>
      <c r="AC190" s="37"/>
      <c r="AD190" s="37"/>
      <c r="AE190" s="37"/>
      <c r="AR190" s="227" t="s">
        <v>209</v>
      </c>
      <c r="AT190" s="227" t="s">
        <v>134</v>
      </c>
      <c r="AU190" s="227" t="s">
        <v>87</v>
      </c>
      <c r="AY190" s="16" t="s">
        <v>131</v>
      </c>
      <c r="BE190" s="228">
        <f>IF(O190="základní",K190,0)</f>
        <v>0</v>
      </c>
      <c r="BF190" s="228">
        <f>IF(O190="snížená",K190,0)</f>
        <v>0</v>
      </c>
      <c r="BG190" s="228">
        <f>IF(O190="zákl. přenesená",K190,0)</f>
        <v>0</v>
      </c>
      <c r="BH190" s="228">
        <f>IF(O190="sníž. přenesená",K190,0)</f>
        <v>0</v>
      </c>
      <c r="BI190" s="228">
        <f>IF(O190="nulová",K190,0)</f>
        <v>0</v>
      </c>
      <c r="BJ190" s="16" t="s">
        <v>85</v>
      </c>
      <c r="BK190" s="228">
        <f>ROUND(P190*H190,2)</f>
        <v>0</v>
      </c>
      <c r="BL190" s="16" t="s">
        <v>209</v>
      </c>
      <c r="BM190" s="227" t="s">
        <v>319</v>
      </c>
    </row>
    <row r="191" s="12" customFormat="1" ht="22.8" customHeight="1">
      <c r="A191" s="12"/>
      <c r="B191" s="197"/>
      <c r="C191" s="198"/>
      <c r="D191" s="199" t="s">
        <v>79</v>
      </c>
      <c r="E191" s="212" t="s">
        <v>320</v>
      </c>
      <c r="F191" s="212" t="s">
        <v>321</v>
      </c>
      <c r="G191" s="198"/>
      <c r="H191" s="198"/>
      <c r="I191" s="201"/>
      <c r="J191" s="201"/>
      <c r="K191" s="213">
        <f>BK191</f>
        <v>0</v>
      </c>
      <c r="L191" s="198"/>
      <c r="M191" s="203"/>
      <c r="N191" s="204"/>
      <c r="O191" s="205"/>
      <c r="P191" s="205"/>
      <c r="Q191" s="206">
        <f>SUM(Q192:Q203)</f>
        <v>0</v>
      </c>
      <c r="R191" s="206">
        <f>SUM(R192:R203)</f>
        <v>0</v>
      </c>
      <c r="S191" s="205"/>
      <c r="T191" s="207">
        <f>SUM(T192:T203)</f>
        <v>0</v>
      </c>
      <c r="U191" s="205"/>
      <c r="V191" s="207">
        <f>SUM(V192:V203)</f>
        <v>1.0914841799999999</v>
      </c>
      <c r="W191" s="205"/>
      <c r="X191" s="208">
        <f>SUM(X192:X203)</f>
        <v>0</v>
      </c>
      <c r="Y191" s="12"/>
      <c r="Z191" s="12"/>
      <c r="AA191" s="12"/>
      <c r="AB191" s="12"/>
      <c r="AC191" s="12"/>
      <c r="AD191" s="12"/>
      <c r="AE191" s="12"/>
      <c r="AR191" s="209" t="s">
        <v>87</v>
      </c>
      <c r="AT191" s="210" t="s">
        <v>79</v>
      </c>
      <c r="AU191" s="210" t="s">
        <v>85</v>
      </c>
      <c r="AY191" s="209" t="s">
        <v>131</v>
      </c>
      <c r="BK191" s="211">
        <f>SUM(BK192:BK203)</f>
        <v>0</v>
      </c>
    </row>
    <row r="192" s="2" customFormat="1" ht="33" customHeight="1">
      <c r="A192" s="37"/>
      <c r="B192" s="38"/>
      <c r="C192" s="214" t="s">
        <v>322</v>
      </c>
      <c r="D192" s="214" t="s">
        <v>134</v>
      </c>
      <c r="E192" s="215" t="s">
        <v>323</v>
      </c>
      <c r="F192" s="216" t="s">
        <v>324</v>
      </c>
      <c r="G192" s="217" t="s">
        <v>173</v>
      </c>
      <c r="H192" s="218">
        <v>0.40999999999999998</v>
      </c>
      <c r="I192" s="219"/>
      <c r="J192" s="219"/>
      <c r="K192" s="220">
        <f>ROUND(P192*H192,2)</f>
        <v>0</v>
      </c>
      <c r="L192" s="221"/>
      <c r="M192" s="43"/>
      <c r="N192" s="222" t="s">
        <v>1</v>
      </c>
      <c r="O192" s="223" t="s">
        <v>43</v>
      </c>
      <c r="P192" s="224">
        <f>I192+J192</f>
        <v>0</v>
      </c>
      <c r="Q192" s="224">
        <f>ROUND(I192*H192,2)</f>
        <v>0</v>
      </c>
      <c r="R192" s="224">
        <f>ROUND(J192*H192,2)</f>
        <v>0</v>
      </c>
      <c r="S192" s="90"/>
      <c r="T192" s="225">
        <f>S192*H192</f>
        <v>0</v>
      </c>
      <c r="U192" s="225">
        <v>0.00189</v>
      </c>
      <c r="V192" s="225">
        <f>U192*H192</f>
        <v>0.00077489999999999992</v>
      </c>
      <c r="W192" s="225">
        <v>0</v>
      </c>
      <c r="X192" s="226">
        <f>W192*H192</f>
        <v>0</v>
      </c>
      <c r="Y192" s="37"/>
      <c r="Z192" s="37"/>
      <c r="AA192" s="37"/>
      <c r="AB192" s="37"/>
      <c r="AC192" s="37"/>
      <c r="AD192" s="37"/>
      <c r="AE192" s="37"/>
      <c r="AR192" s="227" t="s">
        <v>209</v>
      </c>
      <c r="AT192" s="227" t="s">
        <v>134</v>
      </c>
      <c r="AU192" s="227" t="s">
        <v>87</v>
      </c>
      <c r="AY192" s="16" t="s">
        <v>131</v>
      </c>
      <c r="BE192" s="228">
        <f>IF(O192="základní",K192,0)</f>
        <v>0</v>
      </c>
      <c r="BF192" s="228">
        <f>IF(O192="snížená",K192,0)</f>
        <v>0</v>
      </c>
      <c r="BG192" s="228">
        <f>IF(O192="zákl. přenesená",K192,0)</f>
        <v>0</v>
      </c>
      <c r="BH192" s="228">
        <f>IF(O192="sníž. přenesená",K192,0)</f>
        <v>0</v>
      </c>
      <c r="BI192" s="228">
        <f>IF(O192="nulová",K192,0)</f>
        <v>0</v>
      </c>
      <c r="BJ192" s="16" t="s">
        <v>85</v>
      </c>
      <c r="BK192" s="228">
        <f>ROUND(P192*H192,2)</f>
        <v>0</v>
      </c>
      <c r="BL192" s="16" t="s">
        <v>209</v>
      </c>
      <c r="BM192" s="227" t="s">
        <v>325</v>
      </c>
    </row>
    <row r="193" s="2" customFormat="1" ht="21.75" customHeight="1">
      <c r="A193" s="37"/>
      <c r="B193" s="38"/>
      <c r="C193" s="214" t="s">
        <v>326</v>
      </c>
      <c r="D193" s="214" t="s">
        <v>134</v>
      </c>
      <c r="E193" s="215" t="s">
        <v>327</v>
      </c>
      <c r="F193" s="216" t="s">
        <v>328</v>
      </c>
      <c r="G193" s="217" t="s">
        <v>143</v>
      </c>
      <c r="H193" s="218">
        <v>78.286000000000001</v>
      </c>
      <c r="I193" s="219"/>
      <c r="J193" s="219"/>
      <c r="K193" s="220">
        <f>ROUND(P193*H193,2)</f>
        <v>0</v>
      </c>
      <c r="L193" s="221"/>
      <c r="M193" s="43"/>
      <c r="N193" s="222" t="s">
        <v>1</v>
      </c>
      <c r="O193" s="223" t="s">
        <v>43</v>
      </c>
      <c r="P193" s="224">
        <f>I193+J193</f>
        <v>0</v>
      </c>
      <c r="Q193" s="224">
        <f>ROUND(I193*H193,2)</f>
        <v>0</v>
      </c>
      <c r="R193" s="224">
        <f>ROUND(J193*H193,2)</f>
        <v>0</v>
      </c>
      <c r="S193" s="90"/>
      <c r="T193" s="225">
        <f>S193*H193</f>
        <v>0</v>
      </c>
      <c r="U193" s="225">
        <v>0.010930000000000001</v>
      </c>
      <c r="V193" s="225">
        <f>U193*H193</f>
        <v>0.85566598000000005</v>
      </c>
      <c r="W193" s="225">
        <v>0</v>
      </c>
      <c r="X193" s="226">
        <f>W193*H193</f>
        <v>0</v>
      </c>
      <c r="Y193" s="37"/>
      <c r="Z193" s="37"/>
      <c r="AA193" s="37"/>
      <c r="AB193" s="37"/>
      <c r="AC193" s="37"/>
      <c r="AD193" s="37"/>
      <c r="AE193" s="37"/>
      <c r="AR193" s="227" t="s">
        <v>209</v>
      </c>
      <c r="AT193" s="227" t="s">
        <v>134</v>
      </c>
      <c r="AU193" s="227" t="s">
        <v>87</v>
      </c>
      <c r="AY193" s="16" t="s">
        <v>131</v>
      </c>
      <c r="BE193" s="228">
        <f>IF(O193="základní",K193,0)</f>
        <v>0</v>
      </c>
      <c r="BF193" s="228">
        <f>IF(O193="snížená",K193,0)</f>
        <v>0</v>
      </c>
      <c r="BG193" s="228">
        <f>IF(O193="zákl. přenesená",K193,0)</f>
        <v>0</v>
      </c>
      <c r="BH193" s="228">
        <f>IF(O193="sníž. přenesená",K193,0)</f>
        <v>0</v>
      </c>
      <c r="BI193" s="228">
        <f>IF(O193="nulová",K193,0)</f>
        <v>0</v>
      </c>
      <c r="BJ193" s="16" t="s">
        <v>85</v>
      </c>
      <c r="BK193" s="228">
        <f>ROUND(P193*H193,2)</f>
        <v>0</v>
      </c>
      <c r="BL193" s="16" t="s">
        <v>209</v>
      </c>
      <c r="BM193" s="227" t="s">
        <v>329</v>
      </c>
    </row>
    <row r="194" s="13" customFormat="1">
      <c r="A194" s="13"/>
      <c r="B194" s="239"/>
      <c r="C194" s="240"/>
      <c r="D194" s="241" t="s">
        <v>151</v>
      </c>
      <c r="E194" s="242" t="s">
        <v>1</v>
      </c>
      <c r="F194" s="243" t="s">
        <v>330</v>
      </c>
      <c r="G194" s="240"/>
      <c r="H194" s="244">
        <v>49.859999999999999</v>
      </c>
      <c r="I194" s="245"/>
      <c r="J194" s="245"/>
      <c r="K194" s="240"/>
      <c r="L194" s="240"/>
      <c r="M194" s="246"/>
      <c r="N194" s="247"/>
      <c r="O194" s="248"/>
      <c r="P194" s="248"/>
      <c r="Q194" s="248"/>
      <c r="R194" s="248"/>
      <c r="S194" s="248"/>
      <c r="T194" s="248"/>
      <c r="U194" s="248"/>
      <c r="V194" s="248"/>
      <c r="W194" s="248"/>
      <c r="X194" s="249"/>
      <c r="Y194" s="13"/>
      <c r="Z194" s="13"/>
      <c r="AA194" s="13"/>
      <c r="AB194" s="13"/>
      <c r="AC194" s="13"/>
      <c r="AD194" s="13"/>
      <c r="AE194" s="13"/>
      <c r="AT194" s="250" t="s">
        <v>151</v>
      </c>
      <c r="AU194" s="250" t="s">
        <v>87</v>
      </c>
      <c r="AV194" s="13" t="s">
        <v>87</v>
      </c>
      <c r="AW194" s="13" t="s">
        <v>5</v>
      </c>
      <c r="AX194" s="13" t="s">
        <v>80</v>
      </c>
      <c r="AY194" s="250" t="s">
        <v>131</v>
      </c>
    </row>
    <row r="195" s="13" customFormat="1">
      <c r="A195" s="13"/>
      <c r="B195" s="239"/>
      <c r="C195" s="240"/>
      <c r="D195" s="241" t="s">
        <v>151</v>
      </c>
      <c r="E195" s="242" t="s">
        <v>1</v>
      </c>
      <c r="F195" s="243" t="s">
        <v>331</v>
      </c>
      <c r="G195" s="240"/>
      <c r="H195" s="244">
        <v>15.25</v>
      </c>
      <c r="I195" s="245"/>
      <c r="J195" s="245"/>
      <c r="K195" s="240"/>
      <c r="L195" s="240"/>
      <c r="M195" s="246"/>
      <c r="N195" s="247"/>
      <c r="O195" s="248"/>
      <c r="P195" s="248"/>
      <c r="Q195" s="248"/>
      <c r="R195" s="248"/>
      <c r="S195" s="248"/>
      <c r="T195" s="248"/>
      <c r="U195" s="248"/>
      <c r="V195" s="248"/>
      <c r="W195" s="248"/>
      <c r="X195" s="249"/>
      <c r="Y195" s="13"/>
      <c r="Z195" s="13"/>
      <c r="AA195" s="13"/>
      <c r="AB195" s="13"/>
      <c r="AC195" s="13"/>
      <c r="AD195" s="13"/>
      <c r="AE195" s="13"/>
      <c r="AT195" s="250" t="s">
        <v>151</v>
      </c>
      <c r="AU195" s="250" t="s">
        <v>87</v>
      </c>
      <c r="AV195" s="13" t="s">
        <v>87</v>
      </c>
      <c r="AW195" s="13" t="s">
        <v>5</v>
      </c>
      <c r="AX195" s="13" t="s">
        <v>80</v>
      </c>
      <c r="AY195" s="250" t="s">
        <v>131</v>
      </c>
    </row>
    <row r="196" s="13" customFormat="1">
      <c r="A196" s="13"/>
      <c r="B196" s="239"/>
      <c r="C196" s="240"/>
      <c r="D196" s="241" t="s">
        <v>151</v>
      </c>
      <c r="E196" s="242" t="s">
        <v>1</v>
      </c>
      <c r="F196" s="243" t="s">
        <v>332</v>
      </c>
      <c r="G196" s="240"/>
      <c r="H196" s="244">
        <v>13.176</v>
      </c>
      <c r="I196" s="245"/>
      <c r="J196" s="245"/>
      <c r="K196" s="240"/>
      <c r="L196" s="240"/>
      <c r="M196" s="246"/>
      <c r="N196" s="247"/>
      <c r="O196" s="248"/>
      <c r="P196" s="248"/>
      <c r="Q196" s="248"/>
      <c r="R196" s="248"/>
      <c r="S196" s="248"/>
      <c r="T196" s="248"/>
      <c r="U196" s="248"/>
      <c r="V196" s="248"/>
      <c r="W196" s="248"/>
      <c r="X196" s="249"/>
      <c r="Y196" s="13"/>
      <c r="Z196" s="13"/>
      <c r="AA196" s="13"/>
      <c r="AB196" s="13"/>
      <c r="AC196" s="13"/>
      <c r="AD196" s="13"/>
      <c r="AE196" s="13"/>
      <c r="AT196" s="250" t="s">
        <v>151</v>
      </c>
      <c r="AU196" s="250" t="s">
        <v>87</v>
      </c>
      <c r="AV196" s="13" t="s">
        <v>87</v>
      </c>
      <c r="AW196" s="13" t="s">
        <v>5</v>
      </c>
      <c r="AX196" s="13" t="s">
        <v>80</v>
      </c>
      <c r="AY196" s="250" t="s">
        <v>131</v>
      </c>
    </row>
    <row r="197" s="14" customFormat="1">
      <c r="A197" s="14"/>
      <c r="B197" s="256"/>
      <c r="C197" s="257"/>
      <c r="D197" s="241" t="s">
        <v>151</v>
      </c>
      <c r="E197" s="258" t="s">
        <v>1</v>
      </c>
      <c r="F197" s="259" t="s">
        <v>333</v>
      </c>
      <c r="G197" s="257"/>
      <c r="H197" s="260">
        <v>78.286000000000001</v>
      </c>
      <c r="I197" s="261"/>
      <c r="J197" s="261"/>
      <c r="K197" s="257"/>
      <c r="L197" s="257"/>
      <c r="M197" s="262"/>
      <c r="N197" s="263"/>
      <c r="O197" s="264"/>
      <c r="P197" s="264"/>
      <c r="Q197" s="264"/>
      <c r="R197" s="264"/>
      <c r="S197" s="264"/>
      <c r="T197" s="264"/>
      <c r="U197" s="264"/>
      <c r="V197" s="264"/>
      <c r="W197" s="264"/>
      <c r="X197" s="265"/>
      <c r="Y197" s="14"/>
      <c r="Z197" s="14"/>
      <c r="AA197" s="14"/>
      <c r="AB197" s="14"/>
      <c r="AC197" s="14"/>
      <c r="AD197" s="14"/>
      <c r="AE197" s="14"/>
      <c r="AT197" s="266" t="s">
        <v>151</v>
      </c>
      <c r="AU197" s="266" t="s">
        <v>87</v>
      </c>
      <c r="AV197" s="14" t="s">
        <v>132</v>
      </c>
      <c r="AW197" s="14" t="s">
        <v>5</v>
      </c>
      <c r="AX197" s="14" t="s">
        <v>85</v>
      </c>
      <c r="AY197" s="266" t="s">
        <v>131</v>
      </c>
    </row>
    <row r="198" s="2" customFormat="1" ht="21.75" customHeight="1">
      <c r="A198" s="37"/>
      <c r="B198" s="38"/>
      <c r="C198" s="214" t="s">
        <v>334</v>
      </c>
      <c r="D198" s="214" t="s">
        <v>134</v>
      </c>
      <c r="E198" s="215" t="s">
        <v>335</v>
      </c>
      <c r="F198" s="216" t="s">
        <v>336</v>
      </c>
      <c r="G198" s="217" t="s">
        <v>194</v>
      </c>
      <c r="H198" s="218">
        <v>97.599999999999994</v>
      </c>
      <c r="I198" s="219"/>
      <c r="J198" s="219"/>
      <c r="K198" s="220">
        <f>ROUND(P198*H198,2)</f>
        <v>0</v>
      </c>
      <c r="L198" s="221"/>
      <c r="M198" s="43"/>
      <c r="N198" s="222" t="s">
        <v>1</v>
      </c>
      <c r="O198" s="223" t="s">
        <v>43</v>
      </c>
      <c r="P198" s="224">
        <f>I198+J198</f>
        <v>0</v>
      </c>
      <c r="Q198" s="224">
        <f>ROUND(I198*H198,2)</f>
        <v>0</v>
      </c>
      <c r="R198" s="224">
        <f>ROUND(J198*H198,2)</f>
        <v>0</v>
      </c>
      <c r="S198" s="90"/>
      <c r="T198" s="225">
        <f>S198*H198</f>
        <v>0</v>
      </c>
      <c r="U198" s="225">
        <v>0</v>
      </c>
      <c r="V198" s="225">
        <f>U198*H198</f>
        <v>0</v>
      </c>
      <c r="W198" s="225">
        <v>0</v>
      </c>
      <c r="X198" s="226">
        <f>W198*H198</f>
        <v>0</v>
      </c>
      <c r="Y198" s="37"/>
      <c r="Z198" s="37"/>
      <c r="AA198" s="37"/>
      <c r="AB198" s="37"/>
      <c r="AC198" s="37"/>
      <c r="AD198" s="37"/>
      <c r="AE198" s="37"/>
      <c r="AR198" s="227" t="s">
        <v>209</v>
      </c>
      <c r="AT198" s="227" t="s">
        <v>134</v>
      </c>
      <c r="AU198" s="227" t="s">
        <v>87</v>
      </c>
      <c r="AY198" s="16" t="s">
        <v>131</v>
      </c>
      <c r="BE198" s="228">
        <f>IF(O198="základní",K198,0)</f>
        <v>0</v>
      </c>
      <c r="BF198" s="228">
        <f>IF(O198="snížená",K198,0)</f>
        <v>0</v>
      </c>
      <c r="BG198" s="228">
        <f>IF(O198="zákl. přenesená",K198,0)</f>
        <v>0</v>
      </c>
      <c r="BH198" s="228">
        <f>IF(O198="sníž. přenesená",K198,0)</f>
        <v>0</v>
      </c>
      <c r="BI198" s="228">
        <f>IF(O198="nulová",K198,0)</f>
        <v>0</v>
      </c>
      <c r="BJ198" s="16" t="s">
        <v>85</v>
      </c>
      <c r="BK198" s="228">
        <f>ROUND(P198*H198,2)</f>
        <v>0</v>
      </c>
      <c r="BL198" s="16" t="s">
        <v>209</v>
      </c>
      <c r="BM198" s="227" t="s">
        <v>337</v>
      </c>
    </row>
    <row r="199" s="2" customFormat="1" ht="21.75" customHeight="1">
      <c r="A199" s="37"/>
      <c r="B199" s="38"/>
      <c r="C199" s="229" t="s">
        <v>338</v>
      </c>
      <c r="D199" s="229" t="s">
        <v>146</v>
      </c>
      <c r="E199" s="230" t="s">
        <v>339</v>
      </c>
      <c r="F199" s="231" t="s">
        <v>340</v>
      </c>
      <c r="G199" s="232" t="s">
        <v>173</v>
      </c>
      <c r="H199" s="233">
        <v>0.40999999999999998</v>
      </c>
      <c r="I199" s="234"/>
      <c r="J199" s="235"/>
      <c r="K199" s="236">
        <f>ROUND(P199*H199,2)</f>
        <v>0</v>
      </c>
      <c r="L199" s="235"/>
      <c r="M199" s="237"/>
      <c r="N199" s="238" t="s">
        <v>1</v>
      </c>
      <c r="O199" s="223" t="s">
        <v>43</v>
      </c>
      <c r="P199" s="224">
        <f>I199+J199</f>
        <v>0</v>
      </c>
      <c r="Q199" s="224">
        <f>ROUND(I199*H199,2)</f>
        <v>0</v>
      </c>
      <c r="R199" s="224">
        <f>ROUND(J199*H199,2)</f>
        <v>0</v>
      </c>
      <c r="S199" s="90"/>
      <c r="T199" s="225">
        <f>S199*H199</f>
        <v>0</v>
      </c>
      <c r="U199" s="225">
        <v>0.55000000000000004</v>
      </c>
      <c r="V199" s="225">
        <f>U199*H199</f>
        <v>0.22550000000000001</v>
      </c>
      <c r="W199" s="225">
        <v>0</v>
      </c>
      <c r="X199" s="226">
        <f>W199*H199</f>
        <v>0</v>
      </c>
      <c r="Y199" s="37"/>
      <c r="Z199" s="37"/>
      <c r="AA199" s="37"/>
      <c r="AB199" s="37"/>
      <c r="AC199" s="37"/>
      <c r="AD199" s="37"/>
      <c r="AE199" s="37"/>
      <c r="AR199" s="227" t="s">
        <v>234</v>
      </c>
      <c r="AT199" s="227" t="s">
        <v>146</v>
      </c>
      <c r="AU199" s="227" t="s">
        <v>87</v>
      </c>
      <c r="AY199" s="16" t="s">
        <v>131</v>
      </c>
      <c r="BE199" s="228">
        <f>IF(O199="základní",K199,0)</f>
        <v>0</v>
      </c>
      <c r="BF199" s="228">
        <f>IF(O199="snížená",K199,0)</f>
        <v>0</v>
      </c>
      <c r="BG199" s="228">
        <f>IF(O199="zákl. přenesená",K199,0)</f>
        <v>0</v>
      </c>
      <c r="BH199" s="228">
        <f>IF(O199="sníž. přenesená",K199,0)</f>
        <v>0</v>
      </c>
      <c r="BI199" s="228">
        <f>IF(O199="nulová",K199,0)</f>
        <v>0</v>
      </c>
      <c r="BJ199" s="16" t="s">
        <v>85</v>
      </c>
      <c r="BK199" s="228">
        <f>ROUND(P199*H199,2)</f>
        <v>0</v>
      </c>
      <c r="BL199" s="16" t="s">
        <v>209</v>
      </c>
      <c r="BM199" s="227" t="s">
        <v>341</v>
      </c>
    </row>
    <row r="200" s="13" customFormat="1">
      <c r="A200" s="13"/>
      <c r="B200" s="239"/>
      <c r="C200" s="240"/>
      <c r="D200" s="241" t="s">
        <v>151</v>
      </c>
      <c r="E200" s="242" t="s">
        <v>1</v>
      </c>
      <c r="F200" s="243" t="s">
        <v>342</v>
      </c>
      <c r="G200" s="240"/>
      <c r="H200" s="244">
        <v>0.39000000000000001</v>
      </c>
      <c r="I200" s="245"/>
      <c r="J200" s="245"/>
      <c r="K200" s="240"/>
      <c r="L200" s="240"/>
      <c r="M200" s="246"/>
      <c r="N200" s="247"/>
      <c r="O200" s="248"/>
      <c r="P200" s="248"/>
      <c r="Q200" s="248"/>
      <c r="R200" s="248"/>
      <c r="S200" s="248"/>
      <c r="T200" s="248"/>
      <c r="U200" s="248"/>
      <c r="V200" s="248"/>
      <c r="W200" s="248"/>
      <c r="X200" s="249"/>
      <c r="Y200" s="13"/>
      <c r="Z200" s="13"/>
      <c r="AA200" s="13"/>
      <c r="AB200" s="13"/>
      <c r="AC200" s="13"/>
      <c r="AD200" s="13"/>
      <c r="AE200" s="13"/>
      <c r="AT200" s="250" t="s">
        <v>151</v>
      </c>
      <c r="AU200" s="250" t="s">
        <v>87</v>
      </c>
      <c r="AV200" s="13" t="s">
        <v>87</v>
      </c>
      <c r="AW200" s="13" t="s">
        <v>5</v>
      </c>
      <c r="AX200" s="13" t="s">
        <v>80</v>
      </c>
      <c r="AY200" s="250" t="s">
        <v>131</v>
      </c>
    </row>
    <row r="201" s="13" customFormat="1">
      <c r="A201" s="13"/>
      <c r="B201" s="239"/>
      <c r="C201" s="240"/>
      <c r="D201" s="241" t="s">
        <v>151</v>
      </c>
      <c r="E201" s="242" t="s">
        <v>1</v>
      </c>
      <c r="F201" s="243" t="s">
        <v>343</v>
      </c>
      <c r="G201" s="240"/>
      <c r="H201" s="244">
        <v>0.40999999999999998</v>
      </c>
      <c r="I201" s="245"/>
      <c r="J201" s="245"/>
      <c r="K201" s="240"/>
      <c r="L201" s="240"/>
      <c r="M201" s="246"/>
      <c r="N201" s="247"/>
      <c r="O201" s="248"/>
      <c r="P201" s="248"/>
      <c r="Q201" s="248"/>
      <c r="R201" s="248"/>
      <c r="S201" s="248"/>
      <c r="T201" s="248"/>
      <c r="U201" s="248"/>
      <c r="V201" s="248"/>
      <c r="W201" s="248"/>
      <c r="X201" s="249"/>
      <c r="Y201" s="13"/>
      <c r="Z201" s="13"/>
      <c r="AA201" s="13"/>
      <c r="AB201" s="13"/>
      <c r="AC201" s="13"/>
      <c r="AD201" s="13"/>
      <c r="AE201" s="13"/>
      <c r="AT201" s="250" t="s">
        <v>151</v>
      </c>
      <c r="AU201" s="250" t="s">
        <v>87</v>
      </c>
      <c r="AV201" s="13" t="s">
        <v>87</v>
      </c>
      <c r="AW201" s="13" t="s">
        <v>5</v>
      </c>
      <c r="AX201" s="13" t="s">
        <v>85</v>
      </c>
      <c r="AY201" s="250" t="s">
        <v>131</v>
      </c>
    </row>
    <row r="202" s="2" customFormat="1" ht="21.75" customHeight="1">
      <c r="A202" s="37"/>
      <c r="B202" s="38"/>
      <c r="C202" s="214" t="s">
        <v>344</v>
      </c>
      <c r="D202" s="214" t="s">
        <v>134</v>
      </c>
      <c r="E202" s="215" t="s">
        <v>345</v>
      </c>
      <c r="F202" s="216" t="s">
        <v>346</v>
      </c>
      <c r="G202" s="217" t="s">
        <v>173</v>
      </c>
      <c r="H202" s="218">
        <v>0.39000000000000001</v>
      </c>
      <c r="I202" s="219"/>
      <c r="J202" s="219"/>
      <c r="K202" s="220">
        <f>ROUND(P202*H202,2)</f>
        <v>0</v>
      </c>
      <c r="L202" s="221"/>
      <c r="M202" s="43"/>
      <c r="N202" s="222" t="s">
        <v>1</v>
      </c>
      <c r="O202" s="223" t="s">
        <v>43</v>
      </c>
      <c r="P202" s="224">
        <f>I202+J202</f>
        <v>0</v>
      </c>
      <c r="Q202" s="224">
        <f>ROUND(I202*H202,2)</f>
        <v>0</v>
      </c>
      <c r="R202" s="224">
        <f>ROUND(J202*H202,2)</f>
        <v>0</v>
      </c>
      <c r="S202" s="90"/>
      <c r="T202" s="225">
        <f>S202*H202</f>
        <v>0</v>
      </c>
      <c r="U202" s="225">
        <v>0.024469999999999999</v>
      </c>
      <c r="V202" s="225">
        <f>U202*H202</f>
        <v>0.0095432999999999994</v>
      </c>
      <c r="W202" s="225">
        <v>0</v>
      </c>
      <c r="X202" s="226">
        <f>W202*H202</f>
        <v>0</v>
      </c>
      <c r="Y202" s="37"/>
      <c r="Z202" s="37"/>
      <c r="AA202" s="37"/>
      <c r="AB202" s="37"/>
      <c r="AC202" s="37"/>
      <c r="AD202" s="37"/>
      <c r="AE202" s="37"/>
      <c r="AR202" s="227" t="s">
        <v>209</v>
      </c>
      <c r="AT202" s="227" t="s">
        <v>134</v>
      </c>
      <c r="AU202" s="227" t="s">
        <v>87</v>
      </c>
      <c r="AY202" s="16" t="s">
        <v>131</v>
      </c>
      <c r="BE202" s="228">
        <f>IF(O202="základní",K202,0)</f>
        <v>0</v>
      </c>
      <c r="BF202" s="228">
        <f>IF(O202="snížená",K202,0)</f>
        <v>0</v>
      </c>
      <c r="BG202" s="228">
        <f>IF(O202="zákl. přenesená",K202,0)</f>
        <v>0</v>
      </c>
      <c r="BH202" s="228">
        <f>IF(O202="sníž. přenesená",K202,0)</f>
        <v>0</v>
      </c>
      <c r="BI202" s="228">
        <f>IF(O202="nulová",K202,0)</f>
        <v>0</v>
      </c>
      <c r="BJ202" s="16" t="s">
        <v>85</v>
      </c>
      <c r="BK202" s="228">
        <f>ROUND(P202*H202,2)</f>
        <v>0</v>
      </c>
      <c r="BL202" s="16" t="s">
        <v>209</v>
      </c>
      <c r="BM202" s="227" t="s">
        <v>347</v>
      </c>
    </row>
    <row r="203" s="2" customFormat="1" ht="21.75" customHeight="1">
      <c r="A203" s="37"/>
      <c r="B203" s="38"/>
      <c r="C203" s="214" t="s">
        <v>348</v>
      </c>
      <c r="D203" s="214" t="s">
        <v>134</v>
      </c>
      <c r="E203" s="215" t="s">
        <v>349</v>
      </c>
      <c r="F203" s="216" t="s">
        <v>350</v>
      </c>
      <c r="G203" s="217" t="s">
        <v>283</v>
      </c>
      <c r="H203" s="255"/>
      <c r="I203" s="219"/>
      <c r="J203" s="219"/>
      <c r="K203" s="220">
        <f>ROUND(P203*H203,2)</f>
        <v>0</v>
      </c>
      <c r="L203" s="221"/>
      <c r="M203" s="43"/>
      <c r="N203" s="222" t="s">
        <v>1</v>
      </c>
      <c r="O203" s="223" t="s">
        <v>43</v>
      </c>
      <c r="P203" s="224">
        <f>I203+J203</f>
        <v>0</v>
      </c>
      <c r="Q203" s="224">
        <f>ROUND(I203*H203,2)</f>
        <v>0</v>
      </c>
      <c r="R203" s="224">
        <f>ROUND(J203*H203,2)</f>
        <v>0</v>
      </c>
      <c r="S203" s="90"/>
      <c r="T203" s="225">
        <f>S203*H203</f>
        <v>0</v>
      </c>
      <c r="U203" s="225">
        <v>0</v>
      </c>
      <c r="V203" s="225">
        <f>U203*H203</f>
        <v>0</v>
      </c>
      <c r="W203" s="225">
        <v>0</v>
      </c>
      <c r="X203" s="226">
        <f>W203*H203</f>
        <v>0</v>
      </c>
      <c r="Y203" s="37"/>
      <c r="Z203" s="37"/>
      <c r="AA203" s="37"/>
      <c r="AB203" s="37"/>
      <c r="AC203" s="37"/>
      <c r="AD203" s="37"/>
      <c r="AE203" s="37"/>
      <c r="AR203" s="227" t="s">
        <v>209</v>
      </c>
      <c r="AT203" s="227" t="s">
        <v>134</v>
      </c>
      <c r="AU203" s="227" t="s">
        <v>87</v>
      </c>
      <c r="AY203" s="16" t="s">
        <v>131</v>
      </c>
      <c r="BE203" s="228">
        <f>IF(O203="základní",K203,0)</f>
        <v>0</v>
      </c>
      <c r="BF203" s="228">
        <f>IF(O203="snížená",K203,0)</f>
        <v>0</v>
      </c>
      <c r="BG203" s="228">
        <f>IF(O203="zákl. přenesená",K203,0)</f>
        <v>0</v>
      </c>
      <c r="BH203" s="228">
        <f>IF(O203="sníž. přenesená",K203,0)</f>
        <v>0</v>
      </c>
      <c r="BI203" s="228">
        <f>IF(O203="nulová",K203,0)</f>
        <v>0</v>
      </c>
      <c r="BJ203" s="16" t="s">
        <v>85</v>
      </c>
      <c r="BK203" s="228">
        <f>ROUND(P203*H203,2)</f>
        <v>0</v>
      </c>
      <c r="BL203" s="16" t="s">
        <v>209</v>
      </c>
      <c r="BM203" s="227" t="s">
        <v>351</v>
      </c>
    </row>
    <row r="204" s="12" customFormat="1" ht="22.8" customHeight="1">
      <c r="A204" s="12"/>
      <c r="B204" s="197"/>
      <c r="C204" s="198"/>
      <c r="D204" s="199" t="s">
        <v>79</v>
      </c>
      <c r="E204" s="212" t="s">
        <v>352</v>
      </c>
      <c r="F204" s="212" t="s">
        <v>353</v>
      </c>
      <c r="G204" s="198"/>
      <c r="H204" s="198"/>
      <c r="I204" s="201"/>
      <c r="J204" s="201"/>
      <c r="K204" s="213">
        <f>BK204</f>
        <v>0</v>
      </c>
      <c r="L204" s="198"/>
      <c r="M204" s="203"/>
      <c r="N204" s="204"/>
      <c r="O204" s="205"/>
      <c r="P204" s="205"/>
      <c r="Q204" s="206">
        <f>SUM(Q205:Q215)</f>
        <v>0</v>
      </c>
      <c r="R204" s="206">
        <f>SUM(R205:R215)</f>
        <v>0</v>
      </c>
      <c r="S204" s="205"/>
      <c r="T204" s="207">
        <f>SUM(T205:T215)</f>
        <v>0</v>
      </c>
      <c r="U204" s="205"/>
      <c r="V204" s="207">
        <f>SUM(V205:V215)</f>
        <v>1.8358849999999998</v>
      </c>
      <c r="W204" s="205"/>
      <c r="X204" s="208">
        <f>SUM(X205:X215)</f>
        <v>0.77241199999999999</v>
      </c>
      <c r="Y204" s="12"/>
      <c r="Z204" s="12"/>
      <c r="AA204" s="12"/>
      <c r="AB204" s="12"/>
      <c r="AC204" s="12"/>
      <c r="AD204" s="12"/>
      <c r="AE204" s="12"/>
      <c r="AR204" s="209" t="s">
        <v>87</v>
      </c>
      <c r="AT204" s="210" t="s">
        <v>79</v>
      </c>
      <c r="AU204" s="210" t="s">
        <v>85</v>
      </c>
      <c r="AY204" s="209" t="s">
        <v>131</v>
      </c>
      <c r="BK204" s="211">
        <f>SUM(BK205:BK215)</f>
        <v>0</v>
      </c>
    </row>
    <row r="205" s="2" customFormat="1" ht="16.5" customHeight="1">
      <c r="A205" s="37"/>
      <c r="B205" s="38"/>
      <c r="C205" s="214" t="s">
        <v>354</v>
      </c>
      <c r="D205" s="214" t="s">
        <v>134</v>
      </c>
      <c r="E205" s="215" t="s">
        <v>355</v>
      </c>
      <c r="F205" s="216" t="s">
        <v>356</v>
      </c>
      <c r="G205" s="217" t="s">
        <v>143</v>
      </c>
      <c r="H205" s="218">
        <v>5.4000000000000004</v>
      </c>
      <c r="I205" s="219"/>
      <c r="J205" s="219"/>
      <c r="K205" s="220">
        <f>ROUND(P205*H205,2)</f>
        <v>0</v>
      </c>
      <c r="L205" s="221"/>
      <c r="M205" s="43"/>
      <c r="N205" s="222" t="s">
        <v>1</v>
      </c>
      <c r="O205" s="223" t="s">
        <v>43</v>
      </c>
      <c r="P205" s="224">
        <f>I205+J205</f>
        <v>0</v>
      </c>
      <c r="Q205" s="224">
        <f>ROUND(I205*H205,2)</f>
        <v>0</v>
      </c>
      <c r="R205" s="224">
        <f>ROUND(J205*H205,2)</f>
        <v>0</v>
      </c>
      <c r="S205" s="90"/>
      <c r="T205" s="225">
        <f>S205*H205</f>
        <v>0</v>
      </c>
      <c r="U205" s="225">
        <v>0</v>
      </c>
      <c r="V205" s="225">
        <f>U205*H205</f>
        <v>0</v>
      </c>
      <c r="W205" s="225">
        <v>0.00594</v>
      </c>
      <c r="X205" s="226">
        <f>W205*H205</f>
        <v>0.032076</v>
      </c>
      <c r="Y205" s="37"/>
      <c r="Z205" s="37"/>
      <c r="AA205" s="37"/>
      <c r="AB205" s="37"/>
      <c r="AC205" s="37"/>
      <c r="AD205" s="37"/>
      <c r="AE205" s="37"/>
      <c r="AR205" s="227" t="s">
        <v>209</v>
      </c>
      <c r="AT205" s="227" t="s">
        <v>134</v>
      </c>
      <c r="AU205" s="227" t="s">
        <v>87</v>
      </c>
      <c r="AY205" s="16" t="s">
        <v>131</v>
      </c>
      <c r="BE205" s="228">
        <f>IF(O205="základní",K205,0)</f>
        <v>0</v>
      </c>
      <c r="BF205" s="228">
        <f>IF(O205="snížená",K205,0)</f>
        <v>0</v>
      </c>
      <c r="BG205" s="228">
        <f>IF(O205="zákl. přenesená",K205,0)</f>
        <v>0</v>
      </c>
      <c r="BH205" s="228">
        <f>IF(O205="sníž. přenesená",K205,0)</f>
        <v>0</v>
      </c>
      <c r="BI205" s="228">
        <f>IF(O205="nulová",K205,0)</f>
        <v>0</v>
      </c>
      <c r="BJ205" s="16" t="s">
        <v>85</v>
      </c>
      <c r="BK205" s="228">
        <f>ROUND(P205*H205,2)</f>
        <v>0</v>
      </c>
      <c r="BL205" s="16" t="s">
        <v>209</v>
      </c>
      <c r="BM205" s="227" t="s">
        <v>357</v>
      </c>
    </row>
    <row r="206" s="2" customFormat="1" ht="21.75" customHeight="1">
      <c r="A206" s="37"/>
      <c r="B206" s="38"/>
      <c r="C206" s="214" t="s">
        <v>358</v>
      </c>
      <c r="D206" s="214" t="s">
        <v>134</v>
      </c>
      <c r="E206" s="215" t="s">
        <v>359</v>
      </c>
      <c r="F206" s="216" t="s">
        <v>360</v>
      </c>
      <c r="G206" s="217" t="s">
        <v>194</v>
      </c>
      <c r="H206" s="218">
        <v>159.59999999999999</v>
      </c>
      <c r="I206" s="219"/>
      <c r="J206" s="219"/>
      <c r="K206" s="220">
        <f>ROUND(P206*H206,2)</f>
        <v>0</v>
      </c>
      <c r="L206" s="221"/>
      <c r="M206" s="43"/>
      <c r="N206" s="222" t="s">
        <v>1</v>
      </c>
      <c r="O206" s="223" t="s">
        <v>43</v>
      </c>
      <c r="P206" s="224">
        <f>I206+J206</f>
        <v>0</v>
      </c>
      <c r="Q206" s="224">
        <f>ROUND(I206*H206,2)</f>
        <v>0</v>
      </c>
      <c r="R206" s="224">
        <f>ROUND(J206*H206,2)</f>
        <v>0</v>
      </c>
      <c r="S206" s="90"/>
      <c r="T206" s="225">
        <f>S206*H206</f>
        <v>0</v>
      </c>
      <c r="U206" s="225">
        <v>0</v>
      </c>
      <c r="V206" s="225">
        <f>U206*H206</f>
        <v>0</v>
      </c>
      <c r="W206" s="225">
        <v>0.00191</v>
      </c>
      <c r="X206" s="226">
        <f>W206*H206</f>
        <v>0.304836</v>
      </c>
      <c r="Y206" s="37"/>
      <c r="Z206" s="37"/>
      <c r="AA206" s="37"/>
      <c r="AB206" s="37"/>
      <c r="AC206" s="37"/>
      <c r="AD206" s="37"/>
      <c r="AE206" s="37"/>
      <c r="AR206" s="227" t="s">
        <v>209</v>
      </c>
      <c r="AT206" s="227" t="s">
        <v>134</v>
      </c>
      <c r="AU206" s="227" t="s">
        <v>87</v>
      </c>
      <c r="AY206" s="16" t="s">
        <v>131</v>
      </c>
      <c r="BE206" s="228">
        <f>IF(O206="základní",K206,0)</f>
        <v>0</v>
      </c>
      <c r="BF206" s="228">
        <f>IF(O206="snížená",K206,0)</f>
        <v>0</v>
      </c>
      <c r="BG206" s="228">
        <f>IF(O206="zákl. přenesená",K206,0)</f>
        <v>0</v>
      </c>
      <c r="BH206" s="228">
        <f>IF(O206="sníž. přenesená",K206,0)</f>
        <v>0</v>
      </c>
      <c r="BI206" s="228">
        <f>IF(O206="nulová",K206,0)</f>
        <v>0</v>
      </c>
      <c r="BJ206" s="16" t="s">
        <v>85</v>
      </c>
      <c r="BK206" s="228">
        <f>ROUND(P206*H206,2)</f>
        <v>0</v>
      </c>
      <c r="BL206" s="16" t="s">
        <v>209</v>
      </c>
      <c r="BM206" s="227" t="s">
        <v>361</v>
      </c>
    </row>
    <row r="207" s="2" customFormat="1" ht="16.5" customHeight="1">
      <c r="A207" s="37"/>
      <c r="B207" s="38"/>
      <c r="C207" s="214" t="s">
        <v>362</v>
      </c>
      <c r="D207" s="214" t="s">
        <v>134</v>
      </c>
      <c r="E207" s="215" t="s">
        <v>363</v>
      </c>
      <c r="F207" s="216" t="s">
        <v>364</v>
      </c>
      <c r="G207" s="217" t="s">
        <v>194</v>
      </c>
      <c r="H207" s="218">
        <v>167.5</v>
      </c>
      <c r="I207" s="219"/>
      <c r="J207" s="219"/>
      <c r="K207" s="220">
        <f>ROUND(P207*H207,2)</f>
        <v>0</v>
      </c>
      <c r="L207" s="221"/>
      <c r="M207" s="43"/>
      <c r="N207" s="222" t="s">
        <v>1</v>
      </c>
      <c r="O207" s="223" t="s">
        <v>43</v>
      </c>
      <c r="P207" s="224">
        <f>I207+J207</f>
        <v>0</v>
      </c>
      <c r="Q207" s="224">
        <f>ROUND(I207*H207,2)</f>
        <v>0</v>
      </c>
      <c r="R207" s="224">
        <f>ROUND(J207*H207,2)</f>
        <v>0</v>
      </c>
      <c r="S207" s="90"/>
      <c r="T207" s="225">
        <f>S207*H207</f>
        <v>0</v>
      </c>
      <c r="U207" s="225">
        <v>0</v>
      </c>
      <c r="V207" s="225">
        <f>U207*H207</f>
        <v>0</v>
      </c>
      <c r="W207" s="225">
        <v>0.0025999999999999999</v>
      </c>
      <c r="X207" s="226">
        <f>W207*H207</f>
        <v>0.4355</v>
      </c>
      <c r="Y207" s="37"/>
      <c r="Z207" s="37"/>
      <c r="AA207" s="37"/>
      <c r="AB207" s="37"/>
      <c r="AC207" s="37"/>
      <c r="AD207" s="37"/>
      <c r="AE207" s="37"/>
      <c r="AR207" s="227" t="s">
        <v>209</v>
      </c>
      <c r="AT207" s="227" t="s">
        <v>134</v>
      </c>
      <c r="AU207" s="227" t="s">
        <v>87</v>
      </c>
      <c r="AY207" s="16" t="s">
        <v>131</v>
      </c>
      <c r="BE207" s="228">
        <f>IF(O207="základní",K207,0)</f>
        <v>0</v>
      </c>
      <c r="BF207" s="228">
        <f>IF(O207="snížená",K207,0)</f>
        <v>0</v>
      </c>
      <c r="BG207" s="228">
        <f>IF(O207="zákl. přenesená",K207,0)</f>
        <v>0</v>
      </c>
      <c r="BH207" s="228">
        <f>IF(O207="sníž. přenesená",K207,0)</f>
        <v>0</v>
      </c>
      <c r="BI207" s="228">
        <f>IF(O207="nulová",K207,0)</f>
        <v>0</v>
      </c>
      <c r="BJ207" s="16" t="s">
        <v>85</v>
      </c>
      <c r="BK207" s="228">
        <f>ROUND(P207*H207,2)</f>
        <v>0</v>
      </c>
      <c r="BL207" s="16" t="s">
        <v>209</v>
      </c>
      <c r="BM207" s="227" t="s">
        <v>365</v>
      </c>
    </row>
    <row r="208" s="2" customFormat="1" ht="21.75" customHeight="1">
      <c r="A208" s="37"/>
      <c r="B208" s="38"/>
      <c r="C208" s="214" t="s">
        <v>366</v>
      </c>
      <c r="D208" s="214" t="s">
        <v>134</v>
      </c>
      <c r="E208" s="215" t="s">
        <v>367</v>
      </c>
      <c r="F208" s="216" t="s">
        <v>368</v>
      </c>
      <c r="G208" s="217" t="s">
        <v>194</v>
      </c>
      <c r="H208" s="218">
        <v>51.5</v>
      </c>
      <c r="I208" s="219"/>
      <c r="J208" s="219"/>
      <c r="K208" s="220">
        <f>ROUND(P208*H208,2)</f>
        <v>0</v>
      </c>
      <c r="L208" s="221"/>
      <c r="M208" s="43"/>
      <c r="N208" s="222" t="s">
        <v>1</v>
      </c>
      <c r="O208" s="223" t="s">
        <v>43</v>
      </c>
      <c r="P208" s="224">
        <f>I208+J208</f>
        <v>0</v>
      </c>
      <c r="Q208" s="224">
        <f>ROUND(I208*H208,2)</f>
        <v>0</v>
      </c>
      <c r="R208" s="224">
        <f>ROUND(J208*H208,2)</f>
        <v>0</v>
      </c>
      <c r="S208" s="90"/>
      <c r="T208" s="225">
        <f>S208*H208</f>
        <v>0</v>
      </c>
      <c r="U208" s="225">
        <v>0.0043299999999999996</v>
      </c>
      <c r="V208" s="225">
        <f>U208*H208</f>
        <v>0.22299499999999997</v>
      </c>
      <c r="W208" s="225">
        <v>0</v>
      </c>
      <c r="X208" s="226">
        <f>W208*H208</f>
        <v>0</v>
      </c>
      <c r="Y208" s="37"/>
      <c r="Z208" s="37"/>
      <c r="AA208" s="37"/>
      <c r="AB208" s="37"/>
      <c r="AC208" s="37"/>
      <c r="AD208" s="37"/>
      <c r="AE208" s="37"/>
      <c r="AR208" s="227" t="s">
        <v>209</v>
      </c>
      <c r="AT208" s="227" t="s">
        <v>134</v>
      </c>
      <c r="AU208" s="227" t="s">
        <v>87</v>
      </c>
      <c r="AY208" s="16" t="s">
        <v>131</v>
      </c>
      <c r="BE208" s="228">
        <f>IF(O208="základní",K208,0)</f>
        <v>0</v>
      </c>
      <c r="BF208" s="228">
        <f>IF(O208="snížená",K208,0)</f>
        <v>0</v>
      </c>
      <c r="BG208" s="228">
        <f>IF(O208="zákl. přenesená",K208,0)</f>
        <v>0</v>
      </c>
      <c r="BH208" s="228">
        <f>IF(O208="sníž. přenesená",K208,0)</f>
        <v>0</v>
      </c>
      <c r="BI208" s="228">
        <f>IF(O208="nulová",K208,0)</f>
        <v>0</v>
      </c>
      <c r="BJ208" s="16" t="s">
        <v>85</v>
      </c>
      <c r="BK208" s="228">
        <f>ROUND(P208*H208,2)</f>
        <v>0</v>
      </c>
      <c r="BL208" s="16" t="s">
        <v>209</v>
      </c>
      <c r="BM208" s="227" t="s">
        <v>369</v>
      </c>
    </row>
    <row r="209" s="2" customFormat="1" ht="21.75" customHeight="1">
      <c r="A209" s="37"/>
      <c r="B209" s="38"/>
      <c r="C209" s="214" t="s">
        <v>370</v>
      </c>
      <c r="D209" s="214" t="s">
        <v>134</v>
      </c>
      <c r="E209" s="215" t="s">
        <v>371</v>
      </c>
      <c r="F209" s="216" t="s">
        <v>372</v>
      </c>
      <c r="G209" s="217" t="s">
        <v>194</v>
      </c>
      <c r="H209" s="218">
        <v>114</v>
      </c>
      <c r="I209" s="219"/>
      <c r="J209" s="219"/>
      <c r="K209" s="220">
        <f>ROUND(P209*H209,2)</f>
        <v>0</v>
      </c>
      <c r="L209" s="221"/>
      <c r="M209" s="43"/>
      <c r="N209" s="222" t="s">
        <v>1</v>
      </c>
      <c r="O209" s="223" t="s">
        <v>43</v>
      </c>
      <c r="P209" s="224">
        <f>I209+J209</f>
        <v>0</v>
      </c>
      <c r="Q209" s="224">
        <f>ROUND(I209*H209,2)</f>
        <v>0</v>
      </c>
      <c r="R209" s="224">
        <f>ROUND(J209*H209,2)</f>
        <v>0</v>
      </c>
      <c r="S209" s="90"/>
      <c r="T209" s="225">
        <f>S209*H209</f>
        <v>0</v>
      </c>
      <c r="U209" s="225">
        <v>0.0044400000000000004</v>
      </c>
      <c r="V209" s="225">
        <f>U209*H209</f>
        <v>0.50616000000000005</v>
      </c>
      <c r="W209" s="225">
        <v>0</v>
      </c>
      <c r="X209" s="226">
        <f>W209*H209</f>
        <v>0</v>
      </c>
      <c r="Y209" s="37"/>
      <c r="Z209" s="37"/>
      <c r="AA209" s="37"/>
      <c r="AB209" s="37"/>
      <c r="AC209" s="37"/>
      <c r="AD209" s="37"/>
      <c r="AE209" s="37"/>
      <c r="AR209" s="227" t="s">
        <v>209</v>
      </c>
      <c r="AT209" s="227" t="s">
        <v>134</v>
      </c>
      <c r="AU209" s="227" t="s">
        <v>87</v>
      </c>
      <c r="AY209" s="16" t="s">
        <v>131</v>
      </c>
      <c r="BE209" s="228">
        <f>IF(O209="základní",K209,0)</f>
        <v>0</v>
      </c>
      <c r="BF209" s="228">
        <f>IF(O209="snížená",K209,0)</f>
        <v>0</v>
      </c>
      <c r="BG209" s="228">
        <f>IF(O209="zákl. přenesená",K209,0)</f>
        <v>0</v>
      </c>
      <c r="BH209" s="228">
        <f>IF(O209="sníž. přenesená",K209,0)</f>
        <v>0</v>
      </c>
      <c r="BI209" s="228">
        <f>IF(O209="nulová",K209,0)</f>
        <v>0</v>
      </c>
      <c r="BJ209" s="16" t="s">
        <v>85</v>
      </c>
      <c r="BK209" s="228">
        <f>ROUND(P209*H209,2)</f>
        <v>0</v>
      </c>
      <c r="BL209" s="16" t="s">
        <v>209</v>
      </c>
      <c r="BM209" s="227" t="s">
        <v>373</v>
      </c>
    </row>
    <row r="210" s="2" customFormat="1" ht="21.75" customHeight="1">
      <c r="A210" s="37"/>
      <c r="B210" s="38"/>
      <c r="C210" s="214" t="s">
        <v>374</v>
      </c>
      <c r="D210" s="214" t="s">
        <v>134</v>
      </c>
      <c r="E210" s="215" t="s">
        <v>375</v>
      </c>
      <c r="F210" s="216" t="s">
        <v>376</v>
      </c>
      <c r="G210" s="217" t="s">
        <v>143</v>
      </c>
      <c r="H210" s="218">
        <v>83.099999999999994</v>
      </c>
      <c r="I210" s="219"/>
      <c r="J210" s="219"/>
      <c r="K210" s="220">
        <f>ROUND(P210*H210,2)</f>
        <v>0</v>
      </c>
      <c r="L210" s="221"/>
      <c r="M210" s="43"/>
      <c r="N210" s="222" t="s">
        <v>1</v>
      </c>
      <c r="O210" s="223" t="s">
        <v>43</v>
      </c>
      <c r="P210" s="224">
        <f>I210+J210</f>
        <v>0</v>
      </c>
      <c r="Q210" s="224">
        <f>ROUND(I210*H210,2)</f>
        <v>0</v>
      </c>
      <c r="R210" s="224">
        <f>ROUND(J210*H210,2)</f>
        <v>0</v>
      </c>
      <c r="S210" s="90"/>
      <c r="T210" s="225">
        <f>S210*H210</f>
        <v>0</v>
      </c>
      <c r="U210" s="225">
        <v>0.0095999999999999992</v>
      </c>
      <c r="V210" s="225">
        <f>U210*H210</f>
        <v>0.79775999999999991</v>
      </c>
      <c r="W210" s="225">
        <v>0</v>
      </c>
      <c r="X210" s="226">
        <f>W210*H210</f>
        <v>0</v>
      </c>
      <c r="Y210" s="37"/>
      <c r="Z210" s="37"/>
      <c r="AA210" s="37"/>
      <c r="AB210" s="37"/>
      <c r="AC210" s="37"/>
      <c r="AD210" s="37"/>
      <c r="AE210" s="37"/>
      <c r="AR210" s="227" t="s">
        <v>209</v>
      </c>
      <c r="AT210" s="227" t="s">
        <v>134</v>
      </c>
      <c r="AU210" s="227" t="s">
        <v>87</v>
      </c>
      <c r="AY210" s="16" t="s">
        <v>131</v>
      </c>
      <c r="BE210" s="228">
        <f>IF(O210="základní",K210,0)</f>
        <v>0</v>
      </c>
      <c r="BF210" s="228">
        <f>IF(O210="snížená",K210,0)</f>
        <v>0</v>
      </c>
      <c r="BG210" s="228">
        <f>IF(O210="zákl. přenesená",K210,0)</f>
        <v>0</v>
      </c>
      <c r="BH210" s="228">
        <f>IF(O210="sníž. přenesená",K210,0)</f>
        <v>0</v>
      </c>
      <c r="BI210" s="228">
        <f>IF(O210="nulová",K210,0)</f>
        <v>0</v>
      </c>
      <c r="BJ210" s="16" t="s">
        <v>85</v>
      </c>
      <c r="BK210" s="228">
        <f>ROUND(P210*H210,2)</f>
        <v>0</v>
      </c>
      <c r="BL210" s="16" t="s">
        <v>209</v>
      </c>
      <c r="BM210" s="227" t="s">
        <v>377</v>
      </c>
    </row>
    <row r="211" s="13" customFormat="1">
      <c r="A211" s="13"/>
      <c r="B211" s="239"/>
      <c r="C211" s="240"/>
      <c r="D211" s="241" t="s">
        <v>151</v>
      </c>
      <c r="E211" s="242" t="s">
        <v>1</v>
      </c>
      <c r="F211" s="243" t="s">
        <v>378</v>
      </c>
      <c r="G211" s="240"/>
      <c r="H211" s="244">
        <v>83.099999999999994</v>
      </c>
      <c r="I211" s="245"/>
      <c r="J211" s="245"/>
      <c r="K211" s="240"/>
      <c r="L211" s="240"/>
      <c r="M211" s="246"/>
      <c r="N211" s="247"/>
      <c r="O211" s="248"/>
      <c r="P211" s="248"/>
      <c r="Q211" s="248"/>
      <c r="R211" s="248"/>
      <c r="S211" s="248"/>
      <c r="T211" s="248"/>
      <c r="U211" s="248"/>
      <c r="V211" s="248"/>
      <c r="W211" s="248"/>
      <c r="X211" s="249"/>
      <c r="Y211" s="13"/>
      <c r="Z211" s="13"/>
      <c r="AA211" s="13"/>
      <c r="AB211" s="13"/>
      <c r="AC211" s="13"/>
      <c r="AD211" s="13"/>
      <c r="AE211" s="13"/>
      <c r="AT211" s="250" t="s">
        <v>151</v>
      </c>
      <c r="AU211" s="250" t="s">
        <v>87</v>
      </c>
      <c r="AV211" s="13" t="s">
        <v>87</v>
      </c>
      <c r="AW211" s="13" t="s">
        <v>5</v>
      </c>
      <c r="AX211" s="13" t="s">
        <v>85</v>
      </c>
      <c r="AY211" s="250" t="s">
        <v>131</v>
      </c>
    </row>
    <row r="212" s="2" customFormat="1" ht="21.75" customHeight="1">
      <c r="A212" s="37"/>
      <c r="B212" s="38"/>
      <c r="C212" s="214" t="s">
        <v>379</v>
      </c>
      <c r="D212" s="214" t="s">
        <v>134</v>
      </c>
      <c r="E212" s="215" t="s">
        <v>380</v>
      </c>
      <c r="F212" s="216" t="s">
        <v>381</v>
      </c>
      <c r="G212" s="217" t="s">
        <v>194</v>
      </c>
      <c r="H212" s="218">
        <v>114</v>
      </c>
      <c r="I212" s="219"/>
      <c r="J212" s="219"/>
      <c r="K212" s="220">
        <f>ROUND(P212*H212,2)</f>
        <v>0</v>
      </c>
      <c r="L212" s="221"/>
      <c r="M212" s="43"/>
      <c r="N212" s="222" t="s">
        <v>1</v>
      </c>
      <c r="O212" s="223" t="s">
        <v>43</v>
      </c>
      <c r="P212" s="224">
        <f>I212+J212</f>
        <v>0</v>
      </c>
      <c r="Q212" s="224">
        <f>ROUND(I212*H212,2)</f>
        <v>0</v>
      </c>
      <c r="R212" s="224">
        <f>ROUND(J212*H212,2)</f>
        <v>0</v>
      </c>
      <c r="S212" s="90"/>
      <c r="T212" s="225">
        <f>S212*H212</f>
        <v>0</v>
      </c>
      <c r="U212" s="225">
        <v>0.0016900000000000001</v>
      </c>
      <c r="V212" s="225">
        <f>U212*H212</f>
        <v>0.19266</v>
      </c>
      <c r="W212" s="225">
        <v>0</v>
      </c>
      <c r="X212" s="226">
        <f>W212*H212</f>
        <v>0</v>
      </c>
      <c r="Y212" s="37"/>
      <c r="Z212" s="37"/>
      <c r="AA212" s="37"/>
      <c r="AB212" s="37"/>
      <c r="AC212" s="37"/>
      <c r="AD212" s="37"/>
      <c r="AE212" s="37"/>
      <c r="AR212" s="227" t="s">
        <v>209</v>
      </c>
      <c r="AT212" s="227" t="s">
        <v>134</v>
      </c>
      <c r="AU212" s="227" t="s">
        <v>87</v>
      </c>
      <c r="AY212" s="16" t="s">
        <v>131</v>
      </c>
      <c r="BE212" s="228">
        <f>IF(O212="základní",K212,0)</f>
        <v>0</v>
      </c>
      <c r="BF212" s="228">
        <f>IF(O212="snížená",K212,0)</f>
        <v>0</v>
      </c>
      <c r="BG212" s="228">
        <f>IF(O212="zákl. přenesená",K212,0)</f>
        <v>0</v>
      </c>
      <c r="BH212" s="228">
        <f>IF(O212="sníž. přenesená",K212,0)</f>
        <v>0</v>
      </c>
      <c r="BI212" s="228">
        <f>IF(O212="nulová",K212,0)</f>
        <v>0</v>
      </c>
      <c r="BJ212" s="16" t="s">
        <v>85</v>
      </c>
      <c r="BK212" s="228">
        <f>ROUND(P212*H212,2)</f>
        <v>0</v>
      </c>
      <c r="BL212" s="16" t="s">
        <v>209</v>
      </c>
      <c r="BM212" s="227" t="s">
        <v>382</v>
      </c>
    </row>
    <row r="213" s="2" customFormat="1" ht="21.75" customHeight="1">
      <c r="A213" s="37"/>
      <c r="B213" s="38"/>
      <c r="C213" s="214" t="s">
        <v>383</v>
      </c>
      <c r="D213" s="214" t="s">
        <v>134</v>
      </c>
      <c r="E213" s="215" t="s">
        <v>384</v>
      </c>
      <c r="F213" s="216" t="s">
        <v>385</v>
      </c>
      <c r="G213" s="217" t="s">
        <v>137</v>
      </c>
      <c r="H213" s="218">
        <v>11</v>
      </c>
      <c r="I213" s="219"/>
      <c r="J213" s="219"/>
      <c r="K213" s="220">
        <f>ROUND(P213*H213,2)</f>
        <v>0</v>
      </c>
      <c r="L213" s="221"/>
      <c r="M213" s="43"/>
      <c r="N213" s="222" t="s">
        <v>1</v>
      </c>
      <c r="O213" s="223" t="s">
        <v>43</v>
      </c>
      <c r="P213" s="224">
        <f>I213+J213</f>
        <v>0</v>
      </c>
      <c r="Q213" s="224">
        <f>ROUND(I213*H213,2)</f>
        <v>0</v>
      </c>
      <c r="R213" s="224">
        <f>ROUND(J213*H213,2)</f>
        <v>0</v>
      </c>
      <c r="S213" s="90"/>
      <c r="T213" s="225">
        <f>S213*H213</f>
        <v>0</v>
      </c>
      <c r="U213" s="225">
        <v>0.00036000000000000002</v>
      </c>
      <c r="V213" s="225">
        <f>U213*H213</f>
        <v>0.00396</v>
      </c>
      <c r="W213" s="225">
        <v>0</v>
      </c>
      <c r="X213" s="226">
        <f>W213*H213</f>
        <v>0</v>
      </c>
      <c r="Y213" s="37"/>
      <c r="Z213" s="37"/>
      <c r="AA213" s="37"/>
      <c r="AB213" s="37"/>
      <c r="AC213" s="37"/>
      <c r="AD213" s="37"/>
      <c r="AE213" s="37"/>
      <c r="AR213" s="227" t="s">
        <v>209</v>
      </c>
      <c r="AT213" s="227" t="s">
        <v>134</v>
      </c>
      <c r="AU213" s="227" t="s">
        <v>87</v>
      </c>
      <c r="AY213" s="16" t="s">
        <v>131</v>
      </c>
      <c r="BE213" s="228">
        <f>IF(O213="základní",K213,0)</f>
        <v>0</v>
      </c>
      <c r="BF213" s="228">
        <f>IF(O213="snížená",K213,0)</f>
        <v>0</v>
      </c>
      <c r="BG213" s="228">
        <f>IF(O213="zákl. přenesená",K213,0)</f>
        <v>0</v>
      </c>
      <c r="BH213" s="228">
        <f>IF(O213="sníž. přenesená",K213,0)</f>
        <v>0</v>
      </c>
      <c r="BI213" s="228">
        <f>IF(O213="nulová",K213,0)</f>
        <v>0</v>
      </c>
      <c r="BJ213" s="16" t="s">
        <v>85</v>
      </c>
      <c r="BK213" s="228">
        <f>ROUND(P213*H213,2)</f>
        <v>0</v>
      </c>
      <c r="BL213" s="16" t="s">
        <v>209</v>
      </c>
      <c r="BM213" s="227" t="s">
        <v>386</v>
      </c>
    </row>
    <row r="214" s="2" customFormat="1" ht="21.75" customHeight="1">
      <c r="A214" s="37"/>
      <c r="B214" s="38"/>
      <c r="C214" s="214" t="s">
        <v>387</v>
      </c>
      <c r="D214" s="214" t="s">
        <v>134</v>
      </c>
      <c r="E214" s="215" t="s">
        <v>388</v>
      </c>
      <c r="F214" s="216" t="s">
        <v>389</v>
      </c>
      <c r="G214" s="217" t="s">
        <v>194</v>
      </c>
      <c r="H214" s="218">
        <v>53.5</v>
      </c>
      <c r="I214" s="219"/>
      <c r="J214" s="219"/>
      <c r="K214" s="220">
        <f>ROUND(P214*H214,2)</f>
        <v>0</v>
      </c>
      <c r="L214" s="221"/>
      <c r="M214" s="43"/>
      <c r="N214" s="222" t="s">
        <v>1</v>
      </c>
      <c r="O214" s="223" t="s">
        <v>43</v>
      </c>
      <c r="P214" s="224">
        <f>I214+J214</f>
        <v>0</v>
      </c>
      <c r="Q214" s="224">
        <f>ROUND(I214*H214,2)</f>
        <v>0</v>
      </c>
      <c r="R214" s="224">
        <f>ROUND(J214*H214,2)</f>
        <v>0</v>
      </c>
      <c r="S214" s="90"/>
      <c r="T214" s="225">
        <f>S214*H214</f>
        <v>0</v>
      </c>
      <c r="U214" s="225">
        <v>0.0020999999999999999</v>
      </c>
      <c r="V214" s="225">
        <f>U214*H214</f>
        <v>0.11234999999999999</v>
      </c>
      <c r="W214" s="225">
        <v>0</v>
      </c>
      <c r="X214" s="226">
        <f>W214*H214</f>
        <v>0</v>
      </c>
      <c r="Y214" s="37"/>
      <c r="Z214" s="37"/>
      <c r="AA214" s="37"/>
      <c r="AB214" s="37"/>
      <c r="AC214" s="37"/>
      <c r="AD214" s="37"/>
      <c r="AE214" s="37"/>
      <c r="AR214" s="227" t="s">
        <v>209</v>
      </c>
      <c r="AT214" s="227" t="s">
        <v>134</v>
      </c>
      <c r="AU214" s="227" t="s">
        <v>87</v>
      </c>
      <c r="AY214" s="16" t="s">
        <v>131</v>
      </c>
      <c r="BE214" s="228">
        <f>IF(O214="základní",K214,0)</f>
        <v>0</v>
      </c>
      <c r="BF214" s="228">
        <f>IF(O214="snížená",K214,0)</f>
        <v>0</v>
      </c>
      <c r="BG214" s="228">
        <f>IF(O214="zákl. přenesená",K214,0)</f>
        <v>0</v>
      </c>
      <c r="BH214" s="228">
        <f>IF(O214="sníž. přenesená",K214,0)</f>
        <v>0</v>
      </c>
      <c r="BI214" s="228">
        <f>IF(O214="nulová",K214,0)</f>
        <v>0</v>
      </c>
      <c r="BJ214" s="16" t="s">
        <v>85</v>
      </c>
      <c r="BK214" s="228">
        <f>ROUND(P214*H214,2)</f>
        <v>0</v>
      </c>
      <c r="BL214" s="16" t="s">
        <v>209</v>
      </c>
      <c r="BM214" s="227" t="s">
        <v>390</v>
      </c>
    </row>
    <row r="215" s="2" customFormat="1" ht="21.75" customHeight="1">
      <c r="A215" s="37"/>
      <c r="B215" s="38"/>
      <c r="C215" s="214" t="s">
        <v>391</v>
      </c>
      <c r="D215" s="214" t="s">
        <v>134</v>
      </c>
      <c r="E215" s="215" t="s">
        <v>392</v>
      </c>
      <c r="F215" s="216" t="s">
        <v>393</v>
      </c>
      <c r="G215" s="217" t="s">
        <v>283</v>
      </c>
      <c r="H215" s="255"/>
      <c r="I215" s="219"/>
      <c r="J215" s="219"/>
      <c r="K215" s="220">
        <f>ROUND(P215*H215,2)</f>
        <v>0</v>
      </c>
      <c r="L215" s="221"/>
      <c r="M215" s="43"/>
      <c r="N215" s="222" t="s">
        <v>1</v>
      </c>
      <c r="O215" s="223" t="s">
        <v>43</v>
      </c>
      <c r="P215" s="224">
        <f>I215+J215</f>
        <v>0</v>
      </c>
      <c r="Q215" s="224">
        <f>ROUND(I215*H215,2)</f>
        <v>0</v>
      </c>
      <c r="R215" s="224">
        <f>ROUND(J215*H215,2)</f>
        <v>0</v>
      </c>
      <c r="S215" s="90"/>
      <c r="T215" s="225">
        <f>S215*H215</f>
        <v>0</v>
      </c>
      <c r="U215" s="225">
        <v>0</v>
      </c>
      <c r="V215" s="225">
        <f>U215*H215</f>
        <v>0</v>
      </c>
      <c r="W215" s="225">
        <v>0</v>
      </c>
      <c r="X215" s="226">
        <f>W215*H215</f>
        <v>0</v>
      </c>
      <c r="Y215" s="37"/>
      <c r="Z215" s="37"/>
      <c r="AA215" s="37"/>
      <c r="AB215" s="37"/>
      <c r="AC215" s="37"/>
      <c r="AD215" s="37"/>
      <c r="AE215" s="37"/>
      <c r="AR215" s="227" t="s">
        <v>209</v>
      </c>
      <c r="AT215" s="227" t="s">
        <v>134</v>
      </c>
      <c r="AU215" s="227" t="s">
        <v>87</v>
      </c>
      <c r="AY215" s="16" t="s">
        <v>131</v>
      </c>
      <c r="BE215" s="228">
        <f>IF(O215="základní",K215,0)</f>
        <v>0</v>
      </c>
      <c r="BF215" s="228">
        <f>IF(O215="snížená",K215,0)</f>
        <v>0</v>
      </c>
      <c r="BG215" s="228">
        <f>IF(O215="zákl. přenesená",K215,0)</f>
        <v>0</v>
      </c>
      <c r="BH215" s="228">
        <f>IF(O215="sníž. přenesená",K215,0)</f>
        <v>0</v>
      </c>
      <c r="BI215" s="228">
        <f>IF(O215="nulová",K215,0)</f>
        <v>0</v>
      </c>
      <c r="BJ215" s="16" t="s">
        <v>85</v>
      </c>
      <c r="BK215" s="228">
        <f>ROUND(P215*H215,2)</f>
        <v>0</v>
      </c>
      <c r="BL215" s="16" t="s">
        <v>209</v>
      </c>
      <c r="BM215" s="227" t="s">
        <v>394</v>
      </c>
    </row>
    <row r="216" s="12" customFormat="1" ht="25.92" customHeight="1">
      <c r="A216" s="12"/>
      <c r="B216" s="197"/>
      <c r="C216" s="198"/>
      <c r="D216" s="199" t="s">
        <v>79</v>
      </c>
      <c r="E216" s="200" t="s">
        <v>395</v>
      </c>
      <c r="F216" s="200" t="s">
        <v>396</v>
      </c>
      <c r="G216" s="198"/>
      <c r="H216" s="198"/>
      <c r="I216" s="201"/>
      <c r="J216" s="201"/>
      <c r="K216" s="202">
        <f>BK216</f>
        <v>0</v>
      </c>
      <c r="L216" s="198"/>
      <c r="M216" s="203"/>
      <c r="N216" s="204"/>
      <c r="O216" s="205"/>
      <c r="P216" s="205"/>
      <c r="Q216" s="206">
        <f>Q217</f>
        <v>0</v>
      </c>
      <c r="R216" s="206">
        <f>R217</f>
        <v>0</v>
      </c>
      <c r="S216" s="205"/>
      <c r="T216" s="207">
        <f>T217</f>
        <v>0</v>
      </c>
      <c r="U216" s="205"/>
      <c r="V216" s="207">
        <f>V217</f>
        <v>0</v>
      </c>
      <c r="W216" s="205"/>
      <c r="X216" s="208">
        <f>X217</f>
        <v>0</v>
      </c>
      <c r="Y216" s="12"/>
      <c r="Z216" s="12"/>
      <c r="AA216" s="12"/>
      <c r="AB216" s="12"/>
      <c r="AC216" s="12"/>
      <c r="AD216" s="12"/>
      <c r="AE216" s="12"/>
      <c r="AR216" s="209" t="s">
        <v>158</v>
      </c>
      <c r="AT216" s="210" t="s">
        <v>79</v>
      </c>
      <c r="AU216" s="210" t="s">
        <v>80</v>
      </c>
      <c r="AY216" s="209" t="s">
        <v>131</v>
      </c>
      <c r="BK216" s="211">
        <f>BK217</f>
        <v>0</v>
      </c>
    </row>
    <row r="217" s="12" customFormat="1" ht="22.8" customHeight="1">
      <c r="A217" s="12"/>
      <c r="B217" s="197"/>
      <c r="C217" s="198"/>
      <c r="D217" s="199" t="s">
        <v>79</v>
      </c>
      <c r="E217" s="212" t="s">
        <v>397</v>
      </c>
      <c r="F217" s="212" t="s">
        <v>398</v>
      </c>
      <c r="G217" s="198"/>
      <c r="H217" s="198"/>
      <c r="I217" s="201"/>
      <c r="J217" s="201"/>
      <c r="K217" s="213">
        <f>BK217</f>
        <v>0</v>
      </c>
      <c r="L217" s="198"/>
      <c r="M217" s="203"/>
      <c r="N217" s="204"/>
      <c r="O217" s="205"/>
      <c r="P217" s="205"/>
      <c r="Q217" s="206">
        <f>Q218</f>
        <v>0</v>
      </c>
      <c r="R217" s="206">
        <f>R218</f>
        <v>0</v>
      </c>
      <c r="S217" s="205"/>
      <c r="T217" s="207">
        <f>T218</f>
        <v>0</v>
      </c>
      <c r="U217" s="205"/>
      <c r="V217" s="207">
        <f>V218</f>
        <v>0</v>
      </c>
      <c r="W217" s="205"/>
      <c r="X217" s="208">
        <f>X218</f>
        <v>0</v>
      </c>
      <c r="Y217" s="12"/>
      <c r="Z217" s="12"/>
      <c r="AA217" s="12"/>
      <c r="AB217" s="12"/>
      <c r="AC217" s="12"/>
      <c r="AD217" s="12"/>
      <c r="AE217" s="12"/>
      <c r="AR217" s="209" t="s">
        <v>158</v>
      </c>
      <c r="AT217" s="210" t="s">
        <v>79</v>
      </c>
      <c r="AU217" s="210" t="s">
        <v>85</v>
      </c>
      <c r="AY217" s="209" t="s">
        <v>131</v>
      </c>
      <c r="BK217" s="211">
        <f>BK218</f>
        <v>0</v>
      </c>
    </row>
    <row r="218" s="2" customFormat="1" ht="16.5" customHeight="1">
      <c r="A218" s="37"/>
      <c r="B218" s="38"/>
      <c r="C218" s="214" t="s">
        <v>399</v>
      </c>
      <c r="D218" s="214" t="s">
        <v>134</v>
      </c>
      <c r="E218" s="215" t="s">
        <v>400</v>
      </c>
      <c r="F218" s="216" t="s">
        <v>398</v>
      </c>
      <c r="G218" s="217" t="s">
        <v>401</v>
      </c>
      <c r="H218" s="218">
        <v>1</v>
      </c>
      <c r="I218" s="219"/>
      <c r="J218" s="219"/>
      <c r="K218" s="220">
        <f>ROUND(P218*H218,2)</f>
        <v>0</v>
      </c>
      <c r="L218" s="221"/>
      <c r="M218" s="43"/>
      <c r="N218" s="267" t="s">
        <v>1</v>
      </c>
      <c r="O218" s="268" t="s">
        <v>43</v>
      </c>
      <c r="P218" s="269">
        <f>I218+J218</f>
        <v>0</v>
      </c>
      <c r="Q218" s="269">
        <f>ROUND(I218*H218,2)</f>
        <v>0</v>
      </c>
      <c r="R218" s="269">
        <f>ROUND(J218*H218,2)</f>
        <v>0</v>
      </c>
      <c r="S218" s="270"/>
      <c r="T218" s="271">
        <f>S218*H218</f>
        <v>0</v>
      </c>
      <c r="U218" s="271">
        <v>0</v>
      </c>
      <c r="V218" s="271">
        <f>U218*H218</f>
        <v>0</v>
      </c>
      <c r="W218" s="271">
        <v>0</v>
      </c>
      <c r="X218" s="272">
        <f>W218*H218</f>
        <v>0</v>
      </c>
      <c r="Y218" s="37"/>
      <c r="Z218" s="37"/>
      <c r="AA218" s="37"/>
      <c r="AB218" s="37"/>
      <c r="AC218" s="37"/>
      <c r="AD218" s="37"/>
      <c r="AE218" s="37"/>
      <c r="AR218" s="227" t="s">
        <v>402</v>
      </c>
      <c r="AT218" s="227" t="s">
        <v>134</v>
      </c>
      <c r="AU218" s="227" t="s">
        <v>87</v>
      </c>
      <c r="AY218" s="16" t="s">
        <v>131</v>
      </c>
      <c r="BE218" s="228">
        <f>IF(O218="základní",K218,0)</f>
        <v>0</v>
      </c>
      <c r="BF218" s="228">
        <f>IF(O218="snížená",K218,0)</f>
        <v>0</v>
      </c>
      <c r="BG218" s="228">
        <f>IF(O218="zákl. přenesená",K218,0)</f>
        <v>0</v>
      </c>
      <c r="BH218" s="228">
        <f>IF(O218="sníž. přenesená",K218,0)</f>
        <v>0</v>
      </c>
      <c r="BI218" s="228">
        <f>IF(O218="nulová",K218,0)</f>
        <v>0</v>
      </c>
      <c r="BJ218" s="16" t="s">
        <v>85</v>
      </c>
      <c r="BK218" s="228">
        <f>ROUND(P218*H218,2)</f>
        <v>0</v>
      </c>
      <c r="BL218" s="16" t="s">
        <v>402</v>
      </c>
      <c r="BM218" s="227" t="s">
        <v>403</v>
      </c>
    </row>
    <row r="219" s="2" customFormat="1" ht="6.96" customHeight="1">
      <c r="A219" s="37"/>
      <c r="B219" s="65"/>
      <c r="C219" s="66"/>
      <c r="D219" s="66"/>
      <c r="E219" s="66"/>
      <c r="F219" s="66"/>
      <c r="G219" s="66"/>
      <c r="H219" s="66"/>
      <c r="I219" s="66"/>
      <c r="J219" s="66"/>
      <c r="K219" s="66"/>
      <c r="L219" s="66"/>
      <c r="M219" s="43"/>
      <c r="N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</row>
  </sheetData>
  <sheetProtection sheet="1" autoFilter="0" formatColumns="0" formatRows="0" objects="1" scenarios="1" spinCount="100000" saltValue="r3lZ33S7huoIPkGCnvM2kJ6Ku9wp0bRRCxi34wTI1C3pjoXaeDHdBM81Q7hEZ4cthKKrQMZLFI/S/6zpB8J0tg==" hashValue="p5Nalizi8Im3uug044QU1Ym5WFt1pRkVx3Udyzl6amivXZFK7Gkwop5dCfbsDVWqe+JaIb2s5+XOASz3f2ZxHQ==" algorithmName="SHA-512" password="CC35"/>
  <autoFilter ref="C125:L218"/>
  <mergeCells count="6">
    <mergeCell ref="E7:H7"/>
    <mergeCell ref="E16:H16"/>
    <mergeCell ref="E25:H25"/>
    <mergeCell ref="E85:H85"/>
    <mergeCell ref="E118:H118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ZAKLADNA</dc:creator>
  <cp:lastModifiedBy>ZAKLADNA</cp:lastModifiedBy>
  <dcterms:created xsi:type="dcterms:W3CDTF">2021-09-01T15:59:12Z</dcterms:created>
  <dcterms:modified xsi:type="dcterms:W3CDTF">2021-09-01T15:59:14Z</dcterms:modified>
</cp:coreProperties>
</file>